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431"/>
  <fileSharing readOnlyRecommended="1"/>
  <workbookPr codeName="ThisWorkbook" defaultThemeVersion="124226"/>
  <mc:AlternateContent xmlns:mc="http://schemas.openxmlformats.org/markup-compatibility/2006">
    <mc:Choice Requires="x15">
      <x15ac:absPath xmlns:x15ac="http://schemas.microsoft.com/office/spreadsheetml/2010/11/ac" url="C:\Users\Malcolm\Desktop\"/>
    </mc:Choice>
  </mc:AlternateContent>
  <bookViews>
    <workbookView xWindow="0" yWindow="0" windowWidth="23190" windowHeight="12390" tabRatio="726"/>
  </bookViews>
  <sheets>
    <sheet name="TITLE PAGE" sheetId="15" r:id="rId1"/>
    <sheet name="Status" sheetId="1" r:id="rId2"/>
    <sheet name="Radionuclides" sheetId="8" r:id="rId3"/>
    <sheet name="Other parameters" sheetId="9" r:id="rId4"/>
    <sheet name="Concentrations" sheetId="7" r:id="rId5"/>
    <sheet name="Ind dose in plume" sheetId="10" r:id="rId6"/>
    <sheet name="Ind dose deposit" sheetId="11" r:id="rId7"/>
    <sheet name="Ind dose food" sheetId="12" r:id="rId8"/>
    <sheet name="Total doses" sheetId="14" r:id="rId9"/>
  </sheets>
  <definedNames>
    <definedName name="Conc_Home">Concentrations!$A$1</definedName>
    <definedName name="Doses_home">'Total doses'!$C$1</definedName>
    <definedName name="Ind_dep_home">'Ind dose deposit'!$A$1</definedName>
    <definedName name="Ind_food_home">'Ind dose food'!$C$1</definedName>
    <definedName name="Ind_plume_home">'Ind dose in plume'!$A$1</definedName>
    <definedName name="Nuke_home">Radionuclides!$A$1</definedName>
    <definedName name="Other_area_x1x2">'Other parameters'!$C$60</definedName>
    <definedName name="Other_area_x2x3">'Other parameters'!$C$61</definedName>
    <definedName name="Other_area_x3x4">'Other parameters'!$C$62</definedName>
    <definedName name="Other_area_x4x5">'Other parameters'!$C$63</definedName>
    <definedName name="Other_CR_sa">'Other parameters'!$C$83</definedName>
    <definedName name="Other_CRa_HTO_meat">'Other parameters'!$C$85</definedName>
    <definedName name="Other_CRa_HTO_milk">'Other parameters'!$C$84</definedName>
    <definedName name="Other_CRa_OBT_meat">'Other parameters'!$C$91</definedName>
    <definedName name="Other_CRa_OBT_milk">'Other parameters'!$C$90</definedName>
    <definedName name="Other_D_1">'Other parameters'!$C$48</definedName>
    <definedName name="Other_DC_Rn222">'Other parameters'!$C$95</definedName>
    <definedName name="Other_EF_Rn222_in">'Other parameters'!$C$96</definedName>
    <definedName name="Other_EF_Rn222_out">'Other parameters'!$C$98</definedName>
    <definedName name="Other_f_c">'Other parameters'!$C$76</definedName>
    <definedName name="Other_F_local">'Other parameters'!$C$100</definedName>
    <definedName name="Other_F_local_coll">'Other parameters'!$C$101</definedName>
    <definedName name="Other_food_cons">'Other parameters'!$A$6:$E$12</definedName>
    <definedName name="Other_gamma">'Other parameters'!$C$80</definedName>
    <definedName name="Other_H_a">'Other parameters'!$C$81</definedName>
    <definedName name="Other_h_per_d">'Other parameters'!$C$94</definedName>
    <definedName name="Other_home">'Other parameters'!$A$1</definedName>
    <definedName name="Other_I_inh">'Other parameters'!$C$64</definedName>
    <definedName name="Other_L_cloud">'Other parameters'!$C$68</definedName>
    <definedName name="Other_L_deposit">'Other parameters'!$C$69</definedName>
    <definedName name="Other_O_ann_h">'Other parameters'!$C$65</definedName>
    <definedName name="Other_O_ann_s">'Other parameters'!$C$66</definedName>
    <definedName name="Other_O_out">'Other parameters'!$C$67</definedName>
    <definedName name="Other_O_Rn222_in">'Other parameters'!$C$97</definedName>
    <definedName name="Other_O_Rn222_out">'Other parameters'!$C$99</definedName>
    <definedName name="Other_pop_coastal">'Other parameters'!$A$16:$F$22</definedName>
    <definedName name="Other_pop_generic">'Other parameters'!$A$34:$F$40</definedName>
    <definedName name="Other_pop_inland">'Other parameters'!$A$23:$F$29</definedName>
    <definedName name="Other_pop_remote">'Other parameters'!$A$45:$G$45</definedName>
    <definedName name="Other_Q">'Other parameters'!$C$49</definedName>
    <definedName name="Other_RH">'Other parameters'!$C$82</definedName>
    <definedName name="Other_Rp">'Other parameters'!$C$89</definedName>
    <definedName name="Other_S_air">'Other parameters'!$C$70</definedName>
    <definedName name="Other_Sa_meat">'Other parameters'!$C$74</definedName>
    <definedName name="Other_Sa_milk">'Other parameters'!$C$75</definedName>
    <definedName name="Other_Sp_cereal">'Other parameters'!$C$71</definedName>
    <definedName name="Other_Sp_pasture">'Other parameters'!$C$73</definedName>
    <definedName name="Other_Sp_vegetables">'Other parameters'!$C$72</definedName>
    <definedName name="Other_t_discharge">'Other parameters'!$C$103</definedName>
    <definedName name="Other_ua_km">'Other parameters'!$C$93</definedName>
    <definedName name="Other_ua_m">'Other parameters'!$C$92</definedName>
    <definedName name="Other_WCp_cereal">'Other parameters'!$C$77</definedName>
    <definedName name="Other_WCp_pasture">'Other parameters'!$C$79</definedName>
    <definedName name="Other_WCp_veg">'Other parameters'!$C$78</definedName>
    <definedName name="Other_WEQ_cereal">'Other parameters'!$C$86</definedName>
    <definedName name="Other_WEQ_pasture">'Other parameters'!$C$88</definedName>
    <definedName name="Other_WEQ_veg">'Other parameters'!$C$87</definedName>
    <definedName name="Other_x_1">'Other parameters'!$C$56</definedName>
    <definedName name="Other_x_2">'Other parameters'!$C$57</definedName>
    <definedName name="Other_x_3">'Other parameters'!$C$58</definedName>
    <definedName name="Other_x_4">'Other parameters'!$C$59</definedName>
    <definedName name="Other_x_typical">'Other parameters'!$C$50</definedName>
    <definedName name="Other_yield_Ba137m">'Other parameters'!$C$102</definedName>
    <definedName name="_xlnm.Print_Titles" localSheetId="7">'Ind dose food'!$A:$B</definedName>
    <definedName name="_xlnm.Print_Titles" localSheetId="2">Radionuclides!$4:$8</definedName>
    <definedName name="_xlnm.Print_Titles" localSheetId="8">'Total doses'!$A:$B</definedName>
    <definedName name="Radionuclide_specific">Radionuclides!$9:$55</definedName>
    <definedName name="Status_home">Status!$A$1</definedName>
  </definedNames>
  <calcPr calcId="171027"/>
</workbook>
</file>

<file path=xl/calcChain.xml><?xml version="1.0" encoding="utf-8"?>
<calcChain xmlns="http://schemas.openxmlformats.org/spreadsheetml/2006/main">
  <c r="D43" i="8" l="1"/>
  <c r="C43" i="8"/>
  <c r="D40" i="8" l="1"/>
  <c r="C40" i="8"/>
  <c r="D42" i="8"/>
  <c r="C42" i="8"/>
  <c r="D28" i="8"/>
  <c r="C28" i="8"/>
  <c r="D16" i="8"/>
  <c r="C16" i="8"/>
  <c r="D55" i="8" l="1"/>
  <c r="C55" i="8"/>
  <c r="C306" i="14" l="1"/>
  <c r="W306" i="12"/>
  <c r="R306" i="12"/>
  <c r="M306" i="12"/>
  <c r="H306" i="12"/>
  <c r="C306" i="12"/>
  <c r="C12" i="9"/>
  <c r="D12" i="9"/>
  <c r="E12" i="9"/>
  <c r="B12" i="9"/>
  <c r="F41" i="8" l="1"/>
  <c r="C103" i="9" l="1"/>
  <c r="C49" i="8" l="1"/>
  <c r="C256" i="14" l="1"/>
  <c r="C206" i="14"/>
  <c r="C156" i="14"/>
  <c r="C106" i="14"/>
  <c r="C56" i="14"/>
  <c r="C6" i="14"/>
  <c r="W256" i="12"/>
  <c r="R256" i="12"/>
  <c r="M256" i="12"/>
  <c r="H256" i="12"/>
  <c r="C256" i="12"/>
  <c r="W206" i="12"/>
  <c r="R206" i="12"/>
  <c r="M206" i="12"/>
  <c r="H206" i="12"/>
  <c r="C206" i="12"/>
  <c r="W156" i="12"/>
  <c r="R156" i="12"/>
  <c r="M156" i="12"/>
  <c r="H156" i="12"/>
  <c r="C156" i="12"/>
  <c r="W106" i="12"/>
  <c r="R106" i="12"/>
  <c r="M106" i="12"/>
  <c r="H106" i="12"/>
  <c r="C106" i="12"/>
  <c r="W56" i="12"/>
  <c r="R56" i="12"/>
  <c r="M56" i="12"/>
  <c r="H56" i="12"/>
  <c r="C56" i="12"/>
  <c r="W6" i="12"/>
  <c r="R6" i="12"/>
  <c r="M6" i="12"/>
  <c r="H6" i="12"/>
  <c r="C6" i="12"/>
  <c r="C5" i="11"/>
  <c r="H5" i="10"/>
  <c r="C5" i="10"/>
  <c r="R54" i="7" l="1"/>
  <c r="M54" i="7"/>
  <c r="H54" i="7"/>
  <c r="C54" i="7"/>
  <c r="R5" i="7"/>
  <c r="M5" i="7"/>
  <c r="H5" i="7"/>
  <c r="C5" i="7"/>
  <c r="D46" i="8" l="1"/>
  <c r="C46" i="8"/>
  <c r="C93" i="9"/>
  <c r="C10" i="7" l="1"/>
  <c r="C12" i="7"/>
  <c r="C15" i="7"/>
  <c r="C13" i="7"/>
  <c r="C19" i="7"/>
  <c r="C45" i="7"/>
  <c r="C46" i="7"/>
  <c r="C51" i="7"/>
  <c r="C38" i="7"/>
  <c r="C29" i="7"/>
  <c r="C21" i="7"/>
  <c r="C11" i="7"/>
  <c r="C39" i="7"/>
  <c r="C16" i="7"/>
  <c r="C26" i="7"/>
  <c r="C6" i="7"/>
  <c r="C50" i="7"/>
  <c r="C40" i="7"/>
  <c r="C33" i="7"/>
  <c r="C28" i="7"/>
  <c r="C24" i="7"/>
  <c r="C17" i="7"/>
  <c r="C9" i="7"/>
  <c r="C32" i="7"/>
  <c r="C23" i="7"/>
  <c r="C22" i="7"/>
  <c r="C14" i="7"/>
  <c r="C49" i="7"/>
  <c r="C31" i="7"/>
  <c r="D21" i="8"/>
  <c r="C21" i="8"/>
  <c r="D19" i="8"/>
  <c r="C19" i="8"/>
  <c r="D53" i="8"/>
  <c r="C53" i="8"/>
  <c r="D52" i="8"/>
  <c r="C52" i="8"/>
  <c r="H19" i="7" l="1"/>
  <c r="C20" i="7"/>
  <c r="H13" i="7"/>
  <c r="H15" i="7"/>
  <c r="H12" i="7"/>
  <c r="H10" i="7"/>
  <c r="H50" i="7"/>
  <c r="C50" i="11" s="1"/>
  <c r="H39" i="7"/>
  <c r="C39" i="11" s="1"/>
  <c r="H23" i="7"/>
  <c r="C23" i="11" s="1"/>
  <c r="H49" i="7"/>
  <c r="C49" i="11" s="1"/>
  <c r="H32" i="7"/>
  <c r="C32" i="11" s="1"/>
  <c r="H28" i="7"/>
  <c r="C28" i="11" s="1"/>
  <c r="H11" i="7"/>
  <c r="C11" i="11" s="1"/>
  <c r="H51" i="7"/>
  <c r="C51" i="11" s="1"/>
  <c r="H14" i="7"/>
  <c r="C14" i="11" s="1"/>
  <c r="H9" i="7"/>
  <c r="C9" i="11" s="1"/>
  <c r="H26" i="7"/>
  <c r="C26" i="11" s="1"/>
  <c r="H21" i="7"/>
  <c r="C21" i="11" s="1"/>
  <c r="H46" i="7"/>
  <c r="M95" i="7" s="1"/>
  <c r="M347" i="12" s="1"/>
  <c r="H22" i="7"/>
  <c r="C22" i="11" s="1"/>
  <c r="H16" i="7"/>
  <c r="C65" i="7" s="1"/>
  <c r="C317" i="12" s="1"/>
  <c r="C30" i="7"/>
  <c r="H30" i="7" s="1"/>
  <c r="C30" i="11" s="1"/>
  <c r="C47" i="7"/>
  <c r="H45" i="7"/>
  <c r="C18" i="7"/>
  <c r="H17" i="7"/>
  <c r="C17" i="11" s="1"/>
  <c r="H29" i="7"/>
  <c r="C29" i="11" s="1"/>
  <c r="H31" i="7"/>
  <c r="C31" i="11" s="1"/>
  <c r="C25" i="7"/>
  <c r="H24" i="7"/>
  <c r="C24" i="11" s="1"/>
  <c r="H38" i="7"/>
  <c r="C38" i="11" s="1"/>
  <c r="C41" i="7"/>
  <c r="H40" i="7"/>
  <c r="C40" i="11" s="1"/>
  <c r="H77" i="7"/>
  <c r="H329" i="12" s="1"/>
  <c r="C77" i="7"/>
  <c r="C329" i="12" s="1"/>
  <c r="R77" i="7"/>
  <c r="R329" i="12" s="1"/>
  <c r="C7" i="7"/>
  <c r="H6" i="7"/>
  <c r="C6" i="11" s="1"/>
  <c r="C34" i="7"/>
  <c r="H33" i="7"/>
  <c r="C33" i="11" s="1"/>
  <c r="C27" i="7"/>
  <c r="D25" i="8"/>
  <c r="C25" i="8"/>
  <c r="M98" i="7" l="1"/>
  <c r="M350" i="12" s="1"/>
  <c r="C70" i="7"/>
  <c r="C322" i="12" s="1"/>
  <c r="M70" i="7"/>
  <c r="M322" i="12" s="1"/>
  <c r="R98" i="7"/>
  <c r="R350" i="12" s="1"/>
  <c r="H98" i="7"/>
  <c r="H350" i="12" s="1"/>
  <c r="C71" i="7"/>
  <c r="C323" i="12" s="1"/>
  <c r="R60" i="7"/>
  <c r="R212" i="12" s="1"/>
  <c r="H60" i="7"/>
  <c r="H312" i="12" s="1"/>
  <c r="C60" i="7"/>
  <c r="C212" i="12" s="1"/>
  <c r="M60" i="7"/>
  <c r="M212" i="12" s="1"/>
  <c r="H70" i="7"/>
  <c r="H322" i="12" s="1"/>
  <c r="H71" i="7"/>
  <c r="H323" i="12" s="1"/>
  <c r="R71" i="7"/>
  <c r="R323" i="12" s="1"/>
  <c r="M81" i="7"/>
  <c r="M333" i="12" s="1"/>
  <c r="R70" i="7"/>
  <c r="R322" i="12" s="1"/>
  <c r="C98" i="7"/>
  <c r="C350" i="12" s="1"/>
  <c r="M88" i="7"/>
  <c r="M340" i="12" s="1"/>
  <c r="M77" i="7"/>
  <c r="M329" i="12" s="1"/>
  <c r="W329" i="12" s="1"/>
  <c r="M71" i="7"/>
  <c r="M323" i="12" s="1"/>
  <c r="M72" i="7"/>
  <c r="M324" i="12" s="1"/>
  <c r="C75" i="7"/>
  <c r="C327" i="12" s="1"/>
  <c r="M75" i="7"/>
  <c r="M327" i="12" s="1"/>
  <c r="C81" i="7"/>
  <c r="C333" i="12" s="1"/>
  <c r="H88" i="7"/>
  <c r="H340" i="12" s="1"/>
  <c r="R88" i="7"/>
  <c r="R340" i="12" s="1"/>
  <c r="C88" i="7"/>
  <c r="C340" i="12" s="1"/>
  <c r="C16" i="11"/>
  <c r="C72" i="7"/>
  <c r="C324" i="12" s="1"/>
  <c r="H72" i="7"/>
  <c r="H324" i="12" s="1"/>
  <c r="R75" i="7"/>
  <c r="R327" i="12" s="1"/>
  <c r="R81" i="7"/>
  <c r="R333" i="12" s="1"/>
  <c r="H75" i="7"/>
  <c r="H327" i="12" s="1"/>
  <c r="H81" i="7"/>
  <c r="H333" i="12" s="1"/>
  <c r="H100" i="7"/>
  <c r="H352" i="12" s="1"/>
  <c r="M100" i="7"/>
  <c r="M352" i="12" s="1"/>
  <c r="H99" i="7"/>
  <c r="H351" i="12" s="1"/>
  <c r="M63" i="7"/>
  <c r="M315" i="12" s="1"/>
  <c r="C63" i="7"/>
  <c r="C315" i="12" s="1"/>
  <c r="R99" i="7"/>
  <c r="R351" i="12" s="1"/>
  <c r="H63" i="7"/>
  <c r="H315" i="12" s="1"/>
  <c r="C99" i="7"/>
  <c r="C351" i="12" s="1"/>
  <c r="R100" i="7"/>
  <c r="R352" i="12" s="1"/>
  <c r="C100" i="7"/>
  <c r="C352" i="12" s="1"/>
  <c r="M99" i="7"/>
  <c r="M351" i="12" s="1"/>
  <c r="R63" i="7"/>
  <c r="R315" i="12" s="1"/>
  <c r="R59" i="7"/>
  <c r="H59" i="7"/>
  <c r="C59" i="7"/>
  <c r="C10" i="11"/>
  <c r="M59" i="7"/>
  <c r="R72" i="7"/>
  <c r="R324" i="12" s="1"/>
  <c r="C95" i="7"/>
  <c r="C347" i="12" s="1"/>
  <c r="M62" i="7"/>
  <c r="H62" i="7"/>
  <c r="C62" i="7"/>
  <c r="C13" i="11"/>
  <c r="R62" i="7"/>
  <c r="C46" i="11"/>
  <c r="C61" i="7"/>
  <c r="H61" i="7"/>
  <c r="C12" i="11"/>
  <c r="R61" i="7"/>
  <c r="M61" i="7"/>
  <c r="H20" i="7"/>
  <c r="M65" i="7"/>
  <c r="M317" i="12" s="1"/>
  <c r="R65" i="7"/>
  <c r="R317" i="12" s="1"/>
  <c r="M64" i="7"/>
  <c r="C15" i="11"/>
  <c r="H64" i="7"/>
  <c r="C64" i="7"/>
  <c r="R64" i="7"/>
  <c r="H68" i="7"/>
  <c r="M68" i="7"/>
  <c r="C68" i="7"/>
  <c r="C19" i="11"/>
  <c r="R68" i="7"/>
  <c r="R95" i="7"/>
  <c r="R347" i="12" s="1"/>
  <c r="H65" i="7"/>
  <c r="H317" i="12" s="1"/>
  <c r="H27" i="7"/>
  <c r="C27" i="11" s="1"/>
  <c r="H25" i="7"/>
  <c r="C25" i="11" s="1"/>
  <c r="H95" i="7"/>
  <c r="H347" i="12" s="1"/>
  <c r="C48" i="7"/>
  <c r="H18" i="7"/>
  <c r="C18" i="11" s="1"/>
  <c r="C312" i="12"/>
  <c r="M312" i="12"/>
  <c r="H47" i="7"/>
  <c r="C47" i="11" s="1"/>
  <c r="C45" i="11"/>
  <c r="M94" i="7"/>
  <c r="M346" i="12" s="1"/>
  <c r="C94" i="7"/>
  <c r="C346" i="12" s="1"/>
  <c r="R94" i="7"/>
  <c r="R346" i="12" s="1"/>
  <c r="H94" i="7"/>
  <c r="H346" i="12" s="1"/>
  <c r="C35" i="7"/>
  <c r="H34" i="7"/>
  <c r="C8" i="7"/>
  <c r="H7" i="7"/>
  <c r="C7" i="11" s="1"/>
  <c r="M89" i="7"/>
  <c r="M341" i="12" s="1"/>
  <c r="C89" i="7"/>
  <c r="C341" i="12" s="1"/>
  <c r="R89" i="7"/>
  <c r="R341" i="12" s="1"/>
  <c r="H89" i="7"/>
  <c r="H341" i="12" s="1"/>
  <c r="H73" i="7"/>
  <c r="H325" i="12" s="1"/>
  <c r="C73" i="7"/>
  <c r="C325" i="12" s="1"/>
  <c r="R73" i="7"/>
  <c r="R325" i="12" s="1"/>
  <c r="M73" i="7"/>
  <c r="M325" i="12" s="1"/>
  <c r="H78" i="7"/>
  <c r="H330" i="12" s="1"/>
  <c r="R78" i="7"/>
  <c r="R330" i="12" s="1"/>
  <c r="M78" i="7"/>
  <c r="M330" i="12" s="1"/>
  <c r="C78" i="7"/>
  <c r="C330" i="12" s="1"/>
  <c r="C42" i="7"/>
  <c r="H41" i="7"/>
  <c r="C41" i="11" s="1"/>
  <c r="H79" i="7"/>
  <c r="H331" i="12" s="1"/>
  <c r="C79" i="7"/>
  <c r="C331" i="12" s="1"/>
  <c r="M79" i="7"/>
  <c r="M331" i="12" s="1"/>
  <c r="R79" i="7"/>
  <c r="R331" i="12" s="1"/>
  <c r="H82" i="7"/>
  <c r="H334" i="12" s="1"/>
  <c r="R82" i="7"/>
  <c r="R334" i="12" s="1"/>
  <c r="M82" i="7"/>
  <c r="M334" i="12" s="1"/>
  <c r="C82" i="7"/>
  <c r="C334" i="12" s="1"/>
  <c r="M55" i="7"/>
  <c r="M307" i="12" s="1"/>
  <c r="C55" i="7"/>
  <c r="C307" i="12" s="1"/>
  <c r="R55" i="7"/>
  <c r="R307" i="12" s="1"/>
  <c r="H55" i="7"/>
  <c r="H307" i="12" s="1"/>
  <c r="R87" i="7"/>
  <c r="R339" i="12" s="1"/>
  <c r="C87" i="7"/>
  <c r="C339" i="12" s="1"/>
  <c r="H87" i="7"/>
  <c r="H339" i="12" s="1"/>
  <c r="M87" i="7"/>
  <c r="M339" i="12" s="1"/>
  <c r="H80" i="7"/>
  <c r="H332" i="12" s="1"/>
  <c r="R80" i="7"/>
  <c r="R332" i="12" s="1"/>
  <c r="M80" i="7"/>
  <c r="M332" i="12" s="1"/>
  <c r="C80" i="7"/>
  <c r="C332" i="12" s="1"/>
  <c r="H66" i="7"/>
  <c r="H318" i="12" s="1"/>
  <c r="R66" i="7"/>
  <c r="R318" i="12" s="1"/>
  <c r="M66" i="7"/>
  <c r="M318" i="12" s="1"/>
  <c r="C66" i="7"/>
  <c r="C318" i="12" s="1"/>
  <c r="D49" i="8"/>
  <c r="D31" i="8"/>
  <c r="C31" i="8"/>
  <c r="H212" i="12" l="1"/>
  <c r="W350" i="12"/>
  <c r="R312" i="12"/>
  <c r="W322" i="12"/>
  <c r="C76" i="7"/>
  <c r="C328" i="12" s="1"/>
  <c r="M76" i="7"/>
  <c r="M328" i="12" s="1"/>
  <c r="R76" i="7"/>
  <c r="R328" i="12" s="1"/>
  <c r="W323" i="12"/>
  <c r="H67" i="7"/>
  <c r="H319" i="12" s="1"/>
  <c r="W333" i="12"/>
  <c r="W340" i="12"/>
  <c r="R67" i="7"/>
  <c r="R319" i="12" s="1"/>
  <c r="M67" i="7"/>
  <c r="M319" i="12" s="1"/>
  <c r="C67" i="7"/>
  <c r="C319" i="12" s="1"/>
  <c r="W327" i="12"/>
  <c r="W324" i="12"/>
  <c r="C74" i="7"/>
  <c r="C326" i="12" s="1"/>
  <c r="M74" i="7"/>
  <c r="M326" i="12" s="1"/>
  <c r="H76" i="7"/>
  <c r="H328" i="12" s="1"/>
  <c r="R74" i="7"/>
  <c r="R326" i="12" s="1"/>
  <c r="W351" i="12"/>
  <c r="H74" i="7"/>
  <c r="H326" i="12" s="1"/>
  <c r="W352" i="12"/>
  <c r="W315" i="12"/>
  <c r="W317" i="12"/>
  <c r="W347" i="12"/>
  <c r="M20" i="12"/>
  <c r="M70" i="12"/>
  <c r="M170" i="12"/>
  <c r="M320" i="12"/>
  <c r="M120" i="12"/>
  <c r="M220" i="12"/>
  <c r="M270" i="12"/>
  <c r="C63" i="12"/>
  <c r="C263" i="12"/>
  <c r="C213" i="12"/>
  <c r="C163" i="12"/>
  <c r="C113" i="12"/>
  <c r="C13" i="12"/>
  <c r="C313" i="12"/>
  <c r="H220" i="12"/>
  <c r="H20" i="12"/>
  <c r="H270" i="12"/>
  <c r="H320" i="12"/>
  <c r="H70" i="12"/>
  <c r="H170" i="12"/>
  <c r="H120" i="12"/>
  <c r="R116" i="12"/>
  <c r="R316" i="12"/>
  <c r="R16" i="12"/>
  <c r="R266" i="12"/>
  <c r="R216" i="12"/>
  <c r="R166" i="12"/>
  <c r="R66" i="12"/>
  <c r="R114" i="12"/>
  <c r="R64" i="12"/>
  <c r="R314" i="12"/>
  <c r="R164" i="12"/>
  <c r="R214" i="12"/>
  <c r="R14" i="12"/>
  <c r="R264" i="12"/>
  <c r="M211" i="12"/>
  <c r="M111" i="12"/>
  <c r="M11" i="12"/>
  <c r="M261" i="12"/>
  <c r="M61" i="12"/>
  <c r="M161" i="12"/>
  <c r="M311" i="12"/>
  <c r="C216" i="12"/>
  <c r="C166" i="12"/>
  <c r="C16" i="12"/>
  <c r="C266" i="12"/>
  <c r="C116" i="12"/>
  <c r="C316" i="12"/>
  <c r="C66" i="12"/>
  <c r="C20" i="11"/>
  <c r="R69" i="7"/>
  <c r="C69" i="7"/>
  <c r="H69" i="7"/>
  <c r="M69" i="7"/>
  <c r="C270" i="12"/>
  <c r="C20" i="12"/>
  <c r="C320" i="12"/>
  <c r="C170" i="12"/>
  <c r="C70" i="12"/>
  <c r="C220" i="12"/>
  <c r="C120" i="12"/>
  <c r="H266" i="12"/>
  <c r="H316" i="12"/>
  <c r="H16" i="12"/>
  <c r="H116" i="12"/>
  <c r="H66" i="12"/>
  <c r="H166" i="12"/>
  <c r="H216" i="12"/>
  <c r="M113" i="12"/>
  <c r="M63" i="12"/>
  <c r="M313" i="12"/>
  <c r="M263" i="12"/>
  <c r="M13" i="12"/>
  <c r="M213" i="12"/>
  <c r="M163" i="12"/>
  <c r="C164" i="12"/>
  <c r="C114" i="12"/>
  <c r="C214" i="12"/>
  <c r="C14" i="12"/>
  <c r="C314" i="12"/>
  <c r="C64" i="12"/>
  <c r="C264" i="12"/>
  <c r="C111" i="12"/>
  <c r="C11" i="12"/>
  <c r="C311" i="12"/>
  <c r="C161" i="12"/>
  <c r="C61" i="12"/>
  <c r="C261" i="12"/>
  <c r="C211" i="12"/>
  <c r="R320" i="12"/>
  <c r="R120" i="12"/>
  <c r="R170" i="12"/>
  <c r="R270" i="12"/>
  <c r="R70" i="12"/>
  <c r="R20" i="12"/>
  <c r="R220" i="12"/>
  <c r="R113" i="12"/>
  <c r="R63" i="12"/>
  <c r="R13" i="12"/>
  <c r="R313" i="12"/>
  <c r="R163" i="12"/>
  <c r="R263" i="12"/>
  <c r="R213" i="12"/>
  <c r="H264" i="12"/>
  <c r="H64" i="12"/>
  <c r="H114" i="12"/>
  <c r="H14" i="12"/>
  <c r="H214" i="12"/>
  <c r="H164" i="12"/>
  <c r="H314" i="12"/>
  <c r="H161" i="12"/>
  <c r="H111" i="12"/>
  <c r="H61" i="12"/>
  <c r="H261" i="12"/>
  <c r="H11" i="12"/>
  <c r="H311" i="12"/>
  <c r="H211" i="12"/>
  <c r="H313" i="12"/>
  <c r="H113" i="12"/>
  <c r="H63" i="12"/>
  <c r="H263" i="12"/>
  <c r="H13" i="12"/>
  <c r="H213" i="12"/>
  <c r="H163" i="12"/>
  <c r="M166" i="12"/>
  <c r="M316" i="12"/>
  <c r="M16" i="12"/>
  <c r="M266" i="12"/>
  <c r="M216" i="12"/>
  <c r="M116" i="12"/>
  <c r="M66" i="12"/>
  <c r="M264" i="12"/>
  <c r="M214" i="12"/>
  <c r="M14" i="12"/>
  <c r="M164" i="12"/>
  <c r="M114" i="12"/>
  <c r="M64" i="12"/>
  <c r="M314" i="12"/>
  <c r="R311" i="12"/>
  <c r="R261" i="12"/>
  <c r="R211" i="12"/>
  <c r="R161" i="12"/>
  <c r="R111" i="12"/>
  <c r="R61" i="12"/>
  <c r="R11" i="12"/>
  <c r="H8" i="7"/>
  <c r="C8" i="11" s="1"/>
  <c r="H48" i="7"/>
  <c r="M96" i="7"/>
  <c r="M348" i="12" s="1"/>
  <c r="W312" i="12"/>
  <c r="W212" i="12"/>
  <c r="H96" i="7"/>
  <c r="H348" i="12" s="1"/>
  <c r="R96" i="7"/>
  <c r="R348" i="12" s="1"/>
  <c r="C96" i="7"/>
  <c r="C348" i="12" s="1"/>
  <c r="W339" i="12"/>
  <c r="W307" i="12"/>
  <c r="W331" i="12"/>
  <c r="W330" i="12"/>
  <c r="W318" i="12"/>
  <c r="W332" i="12"/>
  <c r="W334" i="12"/>
  <c r="W325" i="12"/>
  <c r="W341" i="12"/>
  <c r="W346" i="12"/>
  <c r="C196" i="12"/>
  <c r="C296" i="12"/>
  <c r="C46" i="12"/>
  <c r="C96" i="12"/>
  <c r="C146" i="12"/>
  <c r="C246" i="12"/>
  <c r="M146" i="12"/>
  <c r="M296" i="12"/>
  <c r="M96" i="12"/>
  <c r="M46" i="12"/>
  <c r="M246" i="12"/>
  <c r="M196" i="12"/>
  <c r="R196" i="12"/>
  <c r="R296" i="12"/>
  <c r="R146" i="12"/>
  <c r="R246" i="12"/>
  <c r="R96" i="12"/>
  <c r="R46" i="12"/>
  <c r="H246" i="12"/>
  <c r="H146" i="12"/>
  <c r="H46" i="12"/>
  <c r="H96" i="12"/>
  <c r="H196" i="12"/>
  <c r="H296" i="12"/>
  <c r="C43" i="7"/>
  <c r="H42" i="7"/>
  <c r="C42" i="11" s="1"/>
  <c r="C36" i="7"/>
  <c r="H35" i="7"/>
  <c r="M90" i="7"/>
  <c r="M342" i="12" s="1"/>
  <c r="C90" i="7"/>
  <c r="C342" i="12" s="1"/>
  <c r="R90" i="7"/>
  <c r="R342" i="12" s="1"/>
  <c r="H90" i="7"/>
  <c r="H342" i="12" s="1"/>
  <c r="H83" i="7"/>
  <c r="C83" i="7"/>
  <c r="M83" i="7"/>
  <c r="R83" i="7"/>
  <c r="C41" i="8"/>
  <c r="C39" i="8"/>
  <c r="D54" i="8"/>
  <c r="C54" i="8"/>
  <c r="D45" i="8"/>
  <c r="C45" i="8"/>
  <c r="D9" i="8"/>
  <c r="C9" i="8"/>
  <c r="D12" i="8"/>
  <c r="C12" i="8"/>
  <c r="W328" i="12" l="1"/>
  <c r="W319" i="12"/>
  <c r="W326" i="12"/>
  <c r="W61" i="12"/>
  <c r="W270" i="12"/>
  <c r="W116" i="12"/>
  <c r="W14" i="12"/>
  <c r="W261" i="12"/>
  <c r="W314" i="12"/>
  <c r="W20" i="12"/>
  <c r="W316" i="12"/>
  <c r="W63" i="12"/>
  <c r="W161" i="12"/>
  <c r="W214" i="12"/>
  <c r="M171" i="12"/>
  <c r="M121" i="12"/>
  <c r="M321" i="12"/>
  <c r="M71" i="12"/>
  <c r="M21" i="12"/>
  <c r="M271" i="12"/>
  <c r="M221" i="12"/>
  <c r="W266" i="12"/>
  <c r="W313" i="12"/>
  <c r="W311" i="12"/>
  <c r="W114" i="12"/>
  <c r="W120" i="12"/>
  <c r="H121" i="12"/>
  <c r="H271" i="12"/>
  <c r="H71" i="12"/>
  <c r="H171" i="12"/>
  <c r="H221" i="12"/>
  <c r="H21" i="12"/>
  <c r="H321" i="12"/>
  <c r="W16" i="12"/>
  <c r="W13" i="12"/>
  <c r="W11" i="12"/>
  <c r="W164" i="12"/>
  <c r="W220" i="12"/>
  <c r="C321" i="12"/>
  <c r="C171" i="12"/>
  <c r="C221" i="12"/>
  <c r="C21" i="12"/>
  <c r="C71" i="12"/>
  <c r="C121" i="12"/>
  <c r="C271" i="12"/>
  <c r="W166" i="12"/>
  <c r="W113" i="12"/>
  <c r="W111" i="12"/>
  <c r="W70" i="12"/>
  <c r="R321" i="12"/>
  <c r="R271" i="12"/>
  <c r="R21" i="12"/>
  <c r="R71" i="12"/>
  <c r="R171" i="12"/>
  <c r="R221" i="12"/>
  <c r="R121" i="12"/>
  <c r="W216" i="12"/>
  <c r="W163" i="12"/>
  <c r="W264" i="12"/>
  <c r="W170" i="12"/>
  <c r="W213" i="12"/>
  <c r="W211" i="12"/>
  <c r="W64" i="12"/>
  <c r="W320" i="12"/>
  <c r="W66" i="12"/>
  <c r="W263" i="12"/>
  <c r="C48" i="11"/>
  <c r="H97" i="7"/>
  <c r="H349" i="12" s="1"/>
  <c r="M97" i="7"/>
  <c r="M349" i="12" s="1"/>
  <c r="C97" i="7"/>
  <c r="C349" i="12" s="1"/>
  <c r="R97" i="7"/>
  <c r="R349" i="12" s="1"/>
  <c r="W348" i="12"/>
  <c r="C335" i="14"/>
  <c r="W342" i="12"/>
  <c r="W46" i="12"/>
  <c r="W96" i="12"/>
  <c r="W246" i="12"/>
  <c r="W296" i="12"/>
  <c r="W146" i="12"/>
  <c r="W196" i="12"/>
  <c r="C37" i="7"/>
  <c r="H36" i="7"/>
  <c r="C44" i="7"/>
  <c r="H43" i="7"/>
  <c r="C43" i="11" s="1"/>
  <c r="H84" i="7"/>
  <c r="R84" i="7"/>
  <c r="M84" i="7"/>
  <c r="C84" i="7"/>
  <c r="M91" i="7"/>
  <c r="M343" i="12" s="1"/>
  <c r="C91" i="7"/>
  <c r="C343" i="12" s="1"/>
  <c r="R91" i="7"/>
  <c r="R343" i="12" s="1"/>
  <c r="H91" i="7"/>
  <c r="H343" i="12" s="1"/>
  <c r="C61" i="9"/>
  <c r="E45" i="9" s="1"/>
  <c r="C62" i="9"/>
  <c r="C63" i="9"/>
  <c r="C60" i="9"/>
  <c r="D45" i="9" s="1"/>
  <c r="C57" i="9"/>
  <c r="C58" i="9"/>
  <c r="C59" i="9"/>
  <c r="C56" i="9"/>
  <c r="W121" i="12" l="1"/>
  <c r="W171" i="12"/>
  <c r="D10" i="7"/>
  <c r="D12" i="7"/>
  <c r="D15" i="7"/>
  <c r="D13" i="7"/>
  <c r="D19" i="7"/>
  <c r="X306" i="12"/>
  <c r="N306" i="12"/>
  <c r="D306" i="14"/>
  <c r="S306" i="12"/>
  <c r="I306" i="12"/>
  <c r="D306" i="12"/>
  <c r="E10" i="7"/>
  <c r="E13" i="7"/>
  <c r="E19" i="7"/>
  <c r="E12" i="7"/>
  <c r="E15" i="7"/>
  <c r="E306" i="14"/>
  <c r="E306" i="12"/>
  <c r="Y306" i="12"/>
  <c r="O306" i="12"/>
  <c r="T306" i="12"/>
  <c r="J306" i="12"/>
  <c r="W271" i="12"/>
  <c r="F35" i="9"/>
  <c r="G45" i="9"/>
  <c r="W71" i="12"/>
  <c r="E36" i="9"/>
  <c r="F45" i="9"/>
  <c r="W21" i="12"/>
  <c r="W221" i="12"/>
  <c r="G10" i="7"/>
  <c r="G13" i="7"/>
  <c r="G19" i="7"/>
  <c r="G15" i="7"/>
  <c r="G12" i="7"/>
  <c r="G306" i="14"/>
  <c r="V306" i="12"/>
  <c r="L306" i="12"/>
  <c r="AA306" i="12"/>
  <c r="Q306" i="12"/>
  <c r="G306" i="12"/>
  <c r="W321" i="12"/>
  <c r="F10" i="7"/>
  <c r="F13" i="7"/>
  <c r="F19" i="7"/>
  <c r="F12" i="7"/>
  <c r="F15" i="7"/>
  <c r="P306" i="12"/>
  <c r="F306" i="14"/>
  <c r="F306" i="12"/>
  <c r="Z306" i="12"/>
  <c r="U306" i="12"/>
  <c r="K306" i="12"/>
  <c r="H44" i="7"/>
  <c r="C44" i="11" s="1"/>
  <c r="W349" i="12"/>
  <c r="W343" i="12"/>
  <c r="C336" i="14"/>
  <c r="C35" i="9"/>
  <c r="C39" i="9"/>
  <c r="C36" i="9"/>
  <c r="C34" i="9"/>
  <c r="C38" i="9"/>
  <c r="C37" i="9"/>
  <c r="F45" i="7"/>
  <c r="F46" i="7"/>
  <c r="G45" i="7"/>
  <c r="G46" i="7"/>
  <c r="D45" i="7"/>
  <c r="D46" i="7"/>
  <c r="E46" i="7"/>
  <c r="E45" i="7"/>
  <c r="H37" i="7"/>
  <c r="M92" i="7"/>
  <c r="M344" i="12" s="1"/>
  <c r="C92" i="7"/>
  <c r="C344" i="12" s="1"/>
  <c r="R92" i="7"/>
  <c r="R344" i="12" s="1"/>
  <c r="H92" i="7"/>
  <c r="H344" i="12" s="1"/>
  <c r="R85" i="7"/>
  <c r="H85" i="7"/>
  <c r="C85" i="7"/>
  <c r="M85" i="7"/>
  <c r="F256" i="14"/>
  <c r="F56" i="14"/>
  <c r="P256" i="12"/>
  <c r="U206" i="12"/>
  <c r="Z156" i="12"/>
  <c r="F156" i="12"/>
  <c r="K106" i="12"/>
  <c r="P56" i="12"/>
  <c r="U6" i="12"/>
  <c r="K54" i="7"/>
  <c r="F49" i="7"/>
  <c r="F39" i="7"/>
  <c r="F32" i="7"/>
  <c r="F23" i="7"/>
  <c r="F16" i="7"/>
  <c r="K5" i="7"/>
  <c r="Z256" i="12"/>
  <c r="K206" i="12"/>
  <c r="U106" i="12"/>
  <c r="F56" i="12"/>
  <c r="K5" i="10"/>
  <c r="F206" i="14"/>
  <c r="F6" i="14"/>
  <c r="K256" i="12"/>
  <c r="P206" i="12"/>
  <c r="U156" i="12"/>
  <c r="Z106" i="12"/>
  <c r="F106" i="12"/>
  <c r="K56" i="12"/>
  <c r="P6" i="12"/>
  <c r="F54" i="7"/>
  <c r="F31" i="7"/>
  <c r="F26" i="7"/>
  <c r="F22" i="7"/>
  <c r="F14" i="7"/>
  <c r="F6" i="7"/>
  <c r="F5" i="7"/>
  <c r="F156" i="14"/>
  <c r="F256" i="12"/>
  <c r="P156" i="12"/>
  <c r="Z56" i="12"/>
  <c r="K6" i="12"/>
  <c r="U256" i="12"/>
  <c r="P106" i="12"/>
  <c r="F5" i="10"/>
  <c r="P54" i="7"/>
  <c r="F40" i="7"/>
  <c r="F28" i="7"/>
  <c r="F17" i="7"/>
  <c r="P5" i="7"/>
  <c r="Z206" i="12"/>
  <c r="U56" i="12"/>
  <c r="F5" i="11"/>
  <c r="F51" i="7"/>
  <c r="F38" i="7"/>
  <c r="F11" i="7"/>
  <c r="F206" i="12"/>
  <c r="Z6" i="12"/>
  <c r="F50" i="7"/>
  <c r="F33" i="7"/>
  <c r="F24" i="7"/>
  <c r="F9" i="7"/>
  <c r="F106" i="14"/>
  <c r="K156" i="12"/>
  <c r="F6" i="12"/>
  <c r="U54" i="7"/>
  <c r="F29" i="7"/>
  <c r="F21" i="7"/>
  <c r="U5" i="7"/>
  <c r="D256" i="14"/>
  <c r="D56" i="14"/>
  <c r="N256" i="12"/>
  <c r="S206" i="12"/>
  <c r="X156" i="12"/>
  <c r="D156" i="12"/>
  <c r="I106" i="12"/>
  <c r="N56" i="12"/>
  <c r="S6" i="12"/>
  <c r="D256" i="12"/>
  <c r="N156" i="12"/>
  <c r="X56" i="12"/>
  <c r="I6" i="12"/>
  <c r="D206" i="14"/>
  <c r="D6" i="14"/>
  <c r="I256" i="12"/>
  <c r="N206" i="12"/>
  <c r="S156" i="12"/>
  <c r="X106" i="12"/>
  <c r="D106" i="12"/>
  <c r="I56" i="12"/>
  <c r="N6" i="12"/>
  <c r="D5" i="11"/>
  <c r="D156" i="14"/>
  <c r="X256" i="12"/>
  <c r="I206" i="12"/>
  <c r="S106" i="12"/>
  <c r="D56" i="12"/>
  <c r="X206" i="12"/>
  <c r="S56" i="12"/>
  <c r="D206" i="12"/>
  <c r="X6" i="12"/>
  <c r="I5" i="10"/>
  <c r="D106" i="14"/>
  <c r="I156" i="12"/>
  <c r="D6" i="12"/>
  <c r="D5" i="10"/>
  <c r="S256" i="12"/>
  <c r="N106" i="12"/>
  <c r="D54" i="7"/>
  <c r="D40" i="7"/>
  <c r="D29" i="7"/>
  <c r="D24" i="7"/>
  <c r="D17" i="7"/>
  <c r="D9" i="7"/>
  <c r="N5" i="7"/>
  <c r="D21" i="7"/>
  <c r="S5" i="7"/>
  <c r="S54" i="7"/>
  <c r="D51" i="7"/>
  <c r="D39" i="7"/>
  <c r="D33" i="7"/>
  <c r="D28" i="7"/>
  <c r="D23" i="7"/>
  <c r="D16" i="7"/>
  <c r="I5" i="7"/>
  <c r="N54" i="7"/>
  <c r="D50" i="7"/>
  <c r="D38" i="7"/>
  <c r="D32" i="7"/>
  <c r="D26" i="7"/>
  <c r="D22" i="7"/>
  <c r="D14" i="7"/>
  <c r="D6" i="7"/>
  <c r="D5" i="7"/>
  <c r="I54" i="7"/>
  <c r="D49" i="7"/>
  <c r="D31" i="7"/>
  <c r="D11" i="7"/>
  <c r="E156" i="14"/>
  <c r="Y256" i="12"/>
  <c r="E256" i="12"/>
  <c r="J206" i="12"/>
  <c r="O156" i="12"/>
  <c r="T106" i="12"/>
  <c r="Y56" i="12"/>
  <c r="E56" i="12"/>
  <c r="J6" i="12"/>
  <c r="E5" i="11"/>
  <c r="J5" i="10"/>
  <c r="J54" i="7"/>
  <c r="E49" i="7"/>
  <c r="E31" i="7"/>
  <c r="E21" i="7"/>
  <c r="E11" i="7"/>
  <c r="T5" i="7"/>
  <c r="O5" i="7"/>
  <c r="E256" i="14"/>
  <c r="O256" i="12"/>
  <c r="Y156" i="12"/>
  <c r="J106" i="12"/>
  <c r="T6" i="12"/>
  <c r="E106" i="14"/>
  <c r="T256" i="12"/>
  <c r="Y206" i="12"/>
  <c r="E206" i="12"/>
  <c r="J156" i="12"/>
  <c r="O106" i="12"/>
  <c r="T56" i="12"/>
  <c r="Y6" i="12"/>
  <c r="E6" i="12"/>
  <c r="E5" i="10"/>
  <c r="E54" i="7"/>
  <c r="E40" i="7"/>
  <c r="E29" i="7"/>
  <c r="E24" i="7"/>
  <c r="E17" i="7"/>
  <c r="E9" i="7"/>
  <c r="E56" i="14"/>
  <c r="T206" i="12"/>
  <c r="E156" i="12"/>
  <c r="O56" i="12"/>
  <c r="E206" i="14"/>
  <c r="J256" i="12"/>
  <c r="E106" i="12"/>
  <c r="E50" i="7"/>
  <c r="E38" i="7"/>
  <c r="E26" i="7"/>
  <c r="E14" i="7"/>
  <c r="E5" i="7"/>
  <c r="E6" i="14"/>
  <c r="O206" i="12"/>
  <c r="J56" i="12"/>
  <c r="T54" i="7"/>
  <c r="E33" i="7"/>
  <c r="E23" i="7"/>
  <c r="T156" i="12"/>
  <c r="O6" i="12"/>
  <c r="O54" i="7"/>
  <c r="E32" i="7"/>
  <c r="E22" i="7"/>
  <c r="E6" i="7"/>
  <c r="Y106" i="12"/>
  <c r="E51" i="7"/>
  <c r="E39" i="7"/>
  <c r="E28" i="7"/>
  <c r="E16" i="7"/>
  <c r="J5" i="7"/>
  <c r="G156" i="14"/>
  <c r="AA256" i="12"/>
  <c r="G256" i="12"/>
  <c r="L206" i="12"/>
  <c r="Q156" i="12"/>
  <c r="V106" i="12"/>
  <c r="AA56" i="12"/>
  <c r="G56" i="12"/>
  <c r="L6" i="12"/>
  <c r="L5" i="10"/>
  <c r="L54" i="7"/>
  <c r="G49" i="7"/>
  <c r="G31" i="7"/>
  <c r="G22" i="7"/>
  <c r="G14" i="7"/>
  <c r="L5" i="7"/>
  <c r="G56" i="14"/>
  <c r="Q256" i="12"/>
  <c r="AA156" i="12"/>
  <c r="L106" i="12"/>
  <c r="G106" i="14"/>
  <c r="V256" i="12"/>
  <c r="AA206" i="12"/>
  <c r="G206" i="12"/>
  <c r="L156" i="12"/>
  <c r="Q106" i="12"/>
  <c r="V56" i="12"/>
  <c r="AA6" i="12"/>
  <c r="G6" i="12"/>
  <c r="G5" i="10"/>
  <c r="G54" i="7"/>
  <c r="G38" i="7"/>
  <c r="G26" i="7"/>
  <c r="G21" i="7"/>
  <c r="G11" i="7"/>
  <c r="G6" i="7"/>
  <c r="G5" i="7"/>
  <c r="V206" i="12"/>
  <c r="G156" i="12"/>
  <c r="Q56" i="12"/>
  <c r="V6" i="12"/>
  <c r="G5" i="11"/>
  <c r="G256" i="14"/>
  <c r="G206" i="14"/>
  <c r="AA106" i="12"/>
  <c r="G50" i="7"/>
  <c r="G32" i="7"/>
  <c r="G23" i="7"/>
  <c r="L256" i="12"/>
  <c r="G106" i="12"/>
  <c r="V54" i="7"/>
  <c r="G40" i="7"/>
  <c r="G29" i="7"/>
  <c r="G17" i="7"/>
  <c r="V5" i="7"/>
  <c r="G6" i="14"/>
  <c r="Q206" i="12"/>
  <c r="L56" i="12"/>
  <c r="Q54" i="7"/>
  <c r="G39" i="7"/>
  <c r="G28" i="7"/>
  <c r="G16" i="7"/>
  <c r="Q5" i="7"/>
  <c r="V156" i="12"/>
  <c r="Q6" i="12"/>
  <c r="G51" i="7"/>
  <c r="G33" i="7"/>
  <c r="G24" i="7"/>
  <c r="G9" i="7"/>
  <c r="F34" i="9"/>
  <c r="E39" i="9"/>
  <c r="F38" i="9"/>
  <c r="E37" i="9"/>
  <c r="F36" i="9"/>
  <c r="E35" i="9"/>
  <c r="D37" i="9"/>
  <c r="D36" i="9"/>
  <c r="D38" i="9"/>
  <c r="D34" i="9"/>
  <c r="D35" i="9"/>
  <c r="D39" i="9"/>
  <c r="E34" i="9"/>
  <c r="F39" i="9"/>
  <c r="E38" i="9"/>
  <c r="F37" i="9"/>
  <c r="M93" i="7" l="1"/>
  <c r="M345" i="12" s="1"/>
  <c r="C93" i="7"/>
  <c r="C345" i="12" s="1"/>
  <c r="H93" i="7"/>
  <c r="H345" i="12" s="1"/>
  <c r="R93" i="7"/>
  <c r="R345" i="12" s="1"/>
  <c r="J12" i="7"/>
  <c r="K15" i="7"/>
  <c r="F15" i="10"/>
  <c r="K12" i="7"/>
  <c r="L12" i="7"/>
  <c r="J10" i="10"/>
  <c r="J10" i="7"/>
  <c r="I13" i="7"/>
  <c r="F20" i="7"/>
  <c r="K19" i="7"/>
  <c r="L15" i="7"/>
  <c r="I15" i="7"/>
  <c r="D15" i="10"/>
  <c r="D20" i="7"/>
  <c r="I19" i="7"/>
  <c r="K13" i="7"/>
  <c r="L19" i="7"/>
  <c r="G20" i="7"/>
  <c r="I12" i="7"/>
  <c r="E19" i="10"/>
  <c r="E20" i="7"/>
  <c r="J19" i="7"/>
  <c r="J13" i="7"/>
  <c r="K10" i="7"/>
  <c r="K10" i="10"/>
  <c r="L13" i="7"/>
  <c r="I10" i="7"/>
  <c r="D10" i="10"/>
  <c r="L10" i="7"/>
  <c r="J15" i="7"/>
  <c r="L39" i="7"/>
  <c r="G39" i="11" s="1"/>
  <c r="L49" i="7"/>
  <c r="G49" i="11" s="1"/>
  <c r="L49" i="10"/>
  <c r="J51" i="7"/>
  <c r="E51" i="11" s="1"/>
  <c r="J32" i="7"/>
  <c r="E32" i="11" s="1"/>
  <c r="J23" i="7"/>
  <c r="E23" i="11" s="1"/>
  <c r="J26" i="7"/>
  <c r="E26" i="11" s="1"/>
  <c r="J49" i="7"/>
  <c r="E49" i="11" s="1"/>
  <c r="I22" i="7"/>
  <c r="D22" i="11" s="1"/>
  <c r="I50" i="7"/>
  <c r="D50" i="11" s="1"/>
  <c r="D50" i="10"/>
  <c r="I23" i="7"/>
  <c r="D23" i="11" s="1"/>
  <c r="I51" i="7"/>
  <c r="D51" i="11" s="1"/>
  <c r="D30" i="7"/>
  <c r="I30" i="7" s="1"/>
  <c r="D30" i="11" s="1"/>
  <c r="D29" i="10"/>
  <c r="F30" i="7"/>
  <c r="K50" i="7"/>
  <c r="F50" i="11" s="1"/>
  <c r="K38" i="10"/>
  <c r="K14" i="7"/>
  <c r="F14" i="11" s="1"/>
  <c r="K16" i="7"/>
  <c r="U65" i="7" s="1"/>
  <c r="K16" i="10"/>
  <c r="K49" i="7"/>
  <c r="F49" i="11" s="1"/>
  <c r="L46" i="7"/>
  <c r="G95" i="7" s="1"/>
  <c r="L46" i="10"/>
  <c r="L23" i="7"/>
  <c r="G23" i="11" s="1"/>
  <c r="L32" i="7"/>
  <c r="G32" i="11" s="1"/>
  <c r="L32" i="10"/>
  <c r="L11" i="7"/>
  <c r="G11" i="11" s="1"/>
  <c r="L14" i="7"/>
  <c r="G14" i="11" s="1"/>
  <c r="J16" i="7"/>
  <c r="O65" i="7" s="1"/>
  <c r="E30" i="7"/>
  <c r="J29" i="10"/>
  <c r="J11" i="7"/>
  <c r="E11" i="11" s="1"/>
  <c r="I11" i="7"/>
  <c r="D11" i="11" s="1"/>
  <c r="I26" i="7"/>
  <c r="D26" i="11" s="1"/>
  <c r="I28" i="7"/>
  <c r="D28" i="11" s="1"/>
  <c r="I9" i="7"/>
  <c r="D9" i="11" s="1"/>
  <c r="D9" i="10"/>
  <c r="K9" i="7"/>
  <c r="F9" i="11" s="1"/>
  <c r="K51" i="7"/>
  <c r="F51" i="11" s="1"/>
  <c r="F51" i="10"/>
  <c r="K22" i="7"/>
  <c r="F22" i="11" s="1"/>
  <c r="K23" i="7"/>
  <c r="F23" i="11" s="1"/>
  <c r="J46" i="7"/>
  <c r="T95" i="7" s="1"/>
  <c r="J46" i="10"/>
  <c r="L9" i="7"/>
  <c r="G9" i="11" s="1"/>
  <c r="L51" i="7"/>
  <c r="G51" i="11" s="1"/>
  <c r="L16" i="7"/>
  <c r="V65" i="7" s="1"/>
  <c r="G16" i="10"/>
  <c r="L50" i="7"/>
  <c r="G50" i="11" s="1"/>
  <c r="L21" i="7"/>
  <c r="G21" i="11" s="1"/>
  <c r="G21" i="10"/>
  <c r="L22" i="7"/>
  <c r="G22" i="11" s="1"/>
  <c r="J28" i="7"/>
  <c r="E28" i="11" s="1"/>
  <c r="E6" i="10"/>
  <c r="J50" i="7"/>
  <c r="E50" i="11" s="1"/>
  <c r="J9" i="7"/>
  <c r="E9" i="11" s="1"/>
  <c r="E40" i="10"/>
  <c r="J21" i="7"/>
  <c r="E21" i="11" s="1"/>
  <c r="I32" i="7"/>
  <c r="D32" i="11" s="1"/>
  <c r="F24" i="10"/>
  <c r="K26" i="7"/>
  <c r="F26" i="11" s="1"/>
  <c r="K32" i="7"/>
  <c r="F32" i="11" s="1"/>
  <c r="F32" i="10"/>
  <c r="I46" i="7"/>
  <c r="I95" i="7" s="1"/>
  <c r="K46" i="7"/>
  <c r="F95" i="7" s="1"/>
  <c r="C40" i="9"/>
  <c r="L28" i="7"/>
  <c r="G28" i="11" s="1"/>
  <c r="G30" i="7"/>
  <c r="L30" i="7" s="1"/>
  <c r="G30" i="11" s="1"/>
  <c r="L29" i="10"/>
  <c r="L26" i="7"/>
  <c r="G26" i="11" s="1"/>
  <c r="J39" i="7"/>
  <c r="E39" i="11" s="1"/>
  <c r="J39" i="10"/>
  <c r="J22" i="7"/>
  <c r="E22" i="11" s="1"/>
  <c r="J14" i="7"/>
  <c r="E14" i="11" s="1"/>
  <c r="J17" i="10"/>
  <c r="I49" i="7"/>
  <c r="D49" i="11" s="1"/>
  <c r="I14" i="7"/>
  <c r="D14" i="11" s="1"/>
  <c r="I14" i="10"/>
  <c r="I16" i="7"/>
  <c r="I65" i="7" s="1"/>
  <c r="I39" i="7"/>
  <c r="D39" i="11" s="1"/>
  <c r="I39" i="10"/>
  <c r="I21" i="7"/>
  <c r="D21" i="11" s="1"/>
  <c r="K21" i="7"/>
  <c r="F21" i="11" s="1"/>
  <c r="K21" i="10"/>
  <c r="K11" i="7"/>
  <c r="F11" i="11" s="1"/>
  <c r="K28" i="7"/>
  <c r="F28" i="11" s="1"/>
  <c r="K28" i="10"/>
  <c r="K39" i="7"/>
  <c r="F39" i="11" s="1"/>
  <c r="K39" i="10"/>
  <c r="W344" i="12"/>
  <c r="C337" i="14"/>
  <c r="D40" i="9"/>
  <c r="E40" i="9"/>
  <c r="F40" i="9"/>
  <c r="G47" i="7"/>
  <c r="E47" i="7"/>
  <c r="D47" i="7"/>
  <c r="Q95" i="7"/>
  <c r="F47" i="7"/>
  <c r="I45" i="7"/>
  <c r="U95" i="7"/>
  <c r="L45" i="7"/>
  <c r="K45" i="7"/>
  <c r="J45" i="7"/>
  <c r="G25" i="7"/>
  <c r="L24" i="7"/>
  <c r="G24" i="11" s="1"/>
  <c r="G41" i="7"/>
  <c r="L40" i="7"/>
  <c r="G40" i="11" s="1"/>
  <c r="G7" i="7"/>
  <c r="L6" i="7"/>
  <c r="G6" i="11" s="1"/>
  <c r="L38" i="7"/>
  <c r="G38" i="11" s="1"/>
  <c r="L31" i="7"/>
  <c r="G31" i="11" s="1"/>
  <c r="J88" i="7"/>
  <c r="E99" i="7"/>
  <c r="E41" i="7"/>
  <c r="J40" i="7"/>
  <c r="E40" i="11" s="1"/>
  <c r="I31" i="7"/>
  <c r="D31" i="11" s="1"/>
  <c r="D7" i="7"/>
  <c r="I7" i="10" s="1"/>
  <c r="I6" i="7"/>
  <c r="D6" i="11" s="1"/>
  <c r="D34" i="7"/>
  <c r="I33" i="7"/>
  <c r="D33" i="11" s="1"/>
  <c r="D41" i="7"/>
  <c r="I40" i="7"/>
  <c r="D40" i="11" s="1"/>
  <c r="U99" i="7"/>
  <c r="F99" i="7"/>
  <c r="K38" i="7"/>
  <c r="F38" i="11" s="1"/>
  <c r="F41" i="7"/>
  <c r="K40" i="7"/>
  <c r="F40" i="11" s="1"/>
  <c r="G34" i="7"/>
  <c r="L33" i="7"/>
  <c r="G33" i="11" s="1"/>
  <c r="L81" i="7"/>
  <c r="Q81" i="7"/>
  <c r="V60" i="7"/>
  <c r="G60" i="7"/>
  <c r="Q98" i="7"/>
  <c r="V98" i="7"/>
  <c r="O100" i="7"/>
  <c r="J100" i="7"/>
  <c r="T100" i="7"/>
  <c r="E18" i="7"/>
  <c r="J17" i="7"/>
  <c r="E17" i="11" s="1"/>
  <c r="J31" i="7"/>
  <c r="E31" i="11" s="1"/>
  <c r="I38" i="7"/>
  <c r="D38" i="11" s="1"/>
  <c r="D18" i="7"/>
  <c r="I17" i="7"/>
  <c r="D17" i="11" s="1"/>
  <c r="K100" i="7"/>
  <c r="K72" i="7"/>
  <c r="R86" i="7"/>
  <c r="M86" i="7"/>
  <c r="H86" i="7"/>
  <c r="C86" i="7"/>
  <c r="G100" i="7"/>
  <c r="G18" i="7"/>
  <c r="L17" i="7"/>
  <c r="G17" i="11" s="1"/>
  <c r="Q99" i="7"/>
  <c r="V99" i="7"/>
  <c r="E34" i="7"/>
  <c r="J33" i="7"/>
  <c r="E33" i="11" s="1"/>
  <c r="T75" i="7"/>
  <c r="J75" i="7"/>
  <c r="E25" i="7"/>
  <c r="J24" i="7"/>
  <c r="E24" i="11" s="1"/>
  <c r="D71" i="7"/>
  <c r="N71" i="7"/>
  <c r="S99" i="7"/>
  <c r="D99" i="7"/>
  <c r="N99" i="7"/>
  <c r="D72" i="7"/>
  <c r="N72" i="7"/>
  <c r="S72" i="7"/>
  <c r="I72" i="7"/>
  <c r="D25" i="7"/>
  <c r="I24" i="7"/>
  <c r="D24" i="11" s="1"/>
  <c r="F25" i="7"/>
  <c r="K24" i="7"/>
  <c r="F24" i="11" s="1"/>
  <c r="F18" i="7"/>
  <c r="K17" i="7"/>
  <c r="F17" i="11" s="1"/>
  <c r="P81" i="7"/>
  <c r="U81" i="7"/>
  <c r="Q77" i="7"/>
  <c r="G77" i="7"/>
  <c r="L29" i="7"/>
  <c r="G29" i="11" s="1"/>
  <c r="E7" i="7"/>
  <c r="J6" i="7"/>
  <c r="E6" i="11" s="1"/>
  <c r="J38" i="7"/>
  <c r="E38" i="11" s="1"/>
  <c r="J30" i="7"/>
  <c r="E30" i="11" s="1"/>
  <c r="J29" i="7"/>
  <c r="E29" i="11" s="1"/>
  <c r="J60" i="7"/>
  <c r="N60" i="7"/>
  <c r="D60" i="7"/>
  <c r="I60" i="7"/>
  <c r="S60" i="7"/>
  <c r="D77" i="7"/>
  <c r="S77" i="7"/>
  <c r="N77" i="7"/>
  <c r="I77" i="7"/>
  <c r="I29" i="7"/>
  <c r="D29" i="11" s="1"/>
  <c r="K30" i="7"/>
  <c r="F30" i="11" s="1"/>
  <c r="K29" i="7"/>
  <c r="F29" i="11" s="1"/>
  <c r="F34" i="7"/>
  <c r="K33" i="7"/>
  <c r="F33" i="11" s="1"/>
  <c r="F7" i="7"/>
  <c r="K6" i="7"/>
  <c r="F6" i="11" s="1"/>
  <c r="K31" i="7"/>
  <c r="F31" i="11" s="1"/>
  <c r="U88" i="7"/>
  <c r="F88" i="7"/>
  <c r="E27" i="7"/>
  <c r="F27" i="7"/>
  <c r="G27" i="7"/>
  <c r="D27" i="7"/>
  <c r="E58" i="7"/>
  <c r="G58" i="7"/>
  <c r="D58" i="7"/>
  <c r="F58" i="7"/>
  <c r="D41" i="8"/>
  <c r="C66" i="9"/>
  <c r="D12" i="10" s="1"/>
  <c r="D51" i="8"/>
  <c r="C51" i="8"/>
  <c r="D50" i="8"/>
  <c r="C50" i="8"/>
  <c r="D48" i="8"/>
  <c r="C48" i="8"/>
  <c r="D47" i="8"/>
  <c r="C47" i="8"/>
  <c r="D44" i="8"/>
  <c r="C44" i="8"/>
  <c r="D39" i="8"/>
  <c r="D38" i="8"/>
  <c r="C38" i="8"/>
  <c r="D37" i="8"/>
  <c r="C37" i="8"/>
  <c r="D36" i="8"/>
  <c r="C36" i="8"/>
  <c r="D35" i="8"/>
  <c r="C35" i="8"/>
  <c r="D34" i="8"/>
  <c r="C34" i="8"/>
  <c r="D33" i="8"/>
  <c r="C33" i="8"/>
  <c r="D32" i="8"/>
  <c r="C32" i="8"/>
  <c r="D30" i="8"/>
  <c r="C30" i="8"/>
  <c r="D29" i="8"/>
  <c r="C29" i="8"/>
  <c r="D27" i="8"/>
  <c r="C27" i="8"/>
  <c r="D26" i="8"/>
  <c r="C26" i="8"/>
  <c r="D24" i="8"/>
  <c r="C24" i="8"/>
  <c r="D23" i="8"/>
  <c r="C23" i="8"/>
  <c r="D22" i="8"/>
  <c r="C22" i="8"/>
  <c r="D20" i="8"/>
  <c r="C20" i="8"/>
  <c r="D18" i="8"/>
  <c r="C18" i="8"/>
  <c r="D17" i="8"/>
  <c r="C17" i="8"/>
  <c r="D15" i="8"/>
  <c r="C15" i="8"/>
  <c r="D14" i="8"/>
  <c r="C14" i="8"/>
  <c r="D13" i="8"/>
  <c r="C13" i="8"/>
  <c r="D11" i="8"/>
  <c r="C11" i="8"/>
  <c r="D10" i="8"/>
  <c r="C10" i="8"/>
  <c r="G99" i="7" l="1"/>
  <c r="L98" i="7"/>
  <c r="V81" i="7"/>
  <c r="U71" i="7"/>
  <c r="G98" i="7"/>
  <c r="F71" i="7"/>
  <c r="K71" i="7"/>
  <c r="K273" i="12" s="1"/>
  <c r="I99" i="7"/>
  <c r="I251" i="12" s="1"/>
  <c r="P71" i="7"/>
  <c r="L99" i="7"/>
  <c r="G81" i="7"/>
  <c r="Q65" i="7"/>
  <c r="T99" i="7"/>
  <c r="L65" i="7"/>
  <c r="P100" i="7"/>
  <c r="P52" i="12" s="1"/>
  <c r="J99" i="7"/>
  <c r="J51" i="12" s="1"/>
  <c r="G65" i="7"/>
  <c r="O98" i="7"/>
  <c r="O300" i="12" s="1"/>
  <c r="F100" i="7"/>
  <c r="O99" i="7"/>
  <c r="G16" i="11"/>
  <c r="U100" i="7"/>
  <c r="T88" i="7"/>
  <c r="T240" i="12" s="1"/>
  <c r="E88" i="7"/>
  <c r="E40" i="12" s="1"/>
  <c r="J71" i="7"/>
  <c r="P95" i="7"/>
  <c r="P247" i="12" s="1"/>
  <c r="E71" i="7"/>
  <c r="K95" i="7"/>
  <c r="F46" i="11"/>
  <c r="W345" i="12"/>
  <c r="T60" i="7"/>
  <c r="T262" i="12" s="1"/>
  <c r="U72" i="7"/>
  <c r="U224" i="12" s="1"/>
  <c r="E63" i="7"/>
  <c r="U63" i="7"/>
  <c r="U215" i="12" s="1"/>
  <c r="P88" i="7"/>
  <c r="I71" i="7"/>
  <c r="I323" i="12" s="1"/>
  <c r="K88" i="7"/>
  <c r="S71" i="7"/>
  <c r="S88" i="7"/>
  <c r="S140" i="12" s="1"/>
  <c r="O60" i="7"/>
  <c r="O262" i="12" s="1"/>
  <c r="P99" i="7"/>
  <c r="E60" i="7"/>
  <c r="E312" i="12" s="1"/>
  <c r="K99" i="7"/>
  <c r="V72" i="7"/>
  <c r="V174" i="12" s="1"/>
  <c r="K65" i="7"/>
  <c r="U70" i="7"/>
  <c r="U72" i="12" s="1"/>
  <c r="J95" i="7"/>
  <c r="J347" i="12" s="1"/>
  <c r="P65" i="7"/>
  <c r="P167" i="12" s="1"/>
  <c r="P70" i="7"/>
  <c r="E46" i="11"/>
  <c r="F65" i="7"/>
  <c r="F267" i="12" s="1"/>
  <c r="F16" i="11"/>
  <c r="Q60" i="7"/>
  <c r="O95" i="7"/>
  <c r="E95" i="7"/>
  <c r="E247" i="12" s="1"/>
  <c r="V77" i="7"/>
  <c r="V329" i="12" s="1"/>
  <c r="F70" i="7"/>
  <c r="L77" i="7"/>
  <c r="L179" i="12" s="1"/>
  <c r="K70" i="7"/>
  <c r="K172" i="12" s="1"/>
  <c r="E100" i="7"/>
  <c r="E152" i="12" s="1"/>
  <c r="L60" i="7"/>
  <c r="O88" i="7"/>
  <c r="Q100" i="7"/>
  <c r="Q52" i="12" s="1"/>
  <c r="G46" i="11"/>
  <c r="E75" i="7"/>
  <c r="U77" i="7"/>
  <c r="U29" i="12" s="1"/>
  <c r="F77" i="7"/>
  <c r="F229" i="12" s="1"/>
  <c r="O75" i="7"/>
  <c r="O177" i="12" s="1"/>
  <c r="K77" i="7"/>
  <c r="G75" i="7"/>
  <c r="G177" i="12" s="1"/>
  <c r="L95" i="7"/>
  <c r="L197" i="12" s="1"/>
  <c r="P77" i="7"/>
  <c r="P329" i="12" s="1"/>
  <c r="Q75" i="7"/>
  <c r="V75" i="7"/>
  <c r="V177" i="12" s="1"/>
  <c r="F81" i="7"/>
  <c r="F83" i="12" s="1"/>
  <c r="L100" i="7"/>
  <c r="L152" i="12" s="1"/>
  <c r="V95" i="7"/>
  <c r="L75" i="7"/>
  <c r="K81" i="7"/>
  <c r="K333" i="12" s="1"/>
  <c r="V100" i="7"/>
  <c r="V202" i="12" s="1"/>
  <c r="G70" i="7"/>
  <c r="D70" i="7"/>
  <c r="D222" i="12" s="1"/>
  <c r="O63" i="7"/>
  <c r="O15" i="12" s="1"/>
  <c r="I88" i="7"/>
  <c r="I340" i="12" s="1"/>
  <c r="E70" i="7"/>
  <c r="E22" i="12" s="1"/>
  <c r="O70" i="7"/>
  <c r="O71" i="7"/>
  <c r="O173" i="12" s="1"/>
  <c r="T71" i="7"/>
  <c r="T173" i="12" s="1"/>
  <c r="N65" i="7"/>
  <c r="D65" i="7"/>
  <c r="D317" i="12" s="1"/>
  <c r="S65" i="7"/>
  <c r="S117" i="12" s="1"/>
  <c r="D16" i="11"/>
  <c r="D46" i="11"/>
  <c r="D88" i="7"/>
  <c r="D340" i="12" s="1"/>
  <c r="N88" i="7"/>
  <c r="N140" i="12" s="1"/>
  <c r="N95" i="7"/>
  <c r="N347" i="12" s="1"/>
  <c r="D95" i="7"/>
  <c r="S95" i="7"/>
  <c r="S197" i="12" s="1"/>
  <c r="N70" i="7"/>
  <c r="N272" i="12" s="1"/>
  <c r="V70" i="7"/>
  <c r="V172" i="12" s="1"/>
  <c r="F63" i="7"/>
  <c r="F65" i="12" s="1"/>
  <c r="L70" i="7"/>
  <c r="F72" i="7"/>
  <c r="F324" i="12" s="1"/>
  <c r="J63" i="7"/>
  <c r="J265" i="12" s="1"/>
  <c r="P63" i="7"/>
  <c r="J70" i="7"/>
  <c r="J272" i="12" s="1"/>
  <c r="P72" i="7"/>
  <c r="P224" i="12" s="1"/>
  <c r="D98" i="7"/>
  <c r="D200" i="12" s="1"/>
  <c r="T63" i="7"/>
  <c r="T15" i="12" s="1"/>
  <c r="T70" i="7"/>
  <c r="D100" i="7"/>
  <c r="D152" i="12" s="1"/>
  <c r="N98" i="7"/>
  <c r="N350" i="12" s="1"/>
  <c r="I70" i="7"/>
  <c r="S70" i="7"/>
  <c r="S172" i="12" s="1"/>
  <c r="Q70" i="7"/>
  <c r="Q172" i="12" s="1"/>
  <c r="K63" i="7"/>
  <c r="K15" i="12" s="1"/>
  <c r="U60" i="7"/>
  <c r="U62" i="12" s="1"/>
  <c r="J77" i="7"/>
  <c r="P60" i="7"/>
  <c r="P112" i="12" s="1"/>
  <c r="F60" i="7"/>
  <c r="F312" i="12" s="1"/>
  <c r="N100" i="7"/>
  <c r="G71" i="7"/>
  <c r="G223" i="12" s="1"/>
  <c r="S98" i="7"/>
  <c r="S300" i="12" s="1"/>
  <c r="P98" i="7"/>
  <c r="P250" i="12" s="1"/>
  <c r="Q71" i="7"/>
  <c r="Q273" i="12" s="1"/>
  <c r="V63" i="7"/>
  <c r="V265" i="12" s="1"/>
  <c r="I98" i="7"/>
  <c r="I50" i="12" s="1"/>
  <c r="O72" i="7"/>
  <c r="O274" i="12" s="1"/>
  <c r="F98" i="7"/>
  <c r="S100" i="7"/>
  <c r="S252" i="12" s="1"/>
  <c r="V71" i="7"/>
  <c r="V323" i="12" s="1"/>
  <c r="U75" i="7"/>
  <c r="U277" i="12" s="1"/>
  <c r="Q63" i="7"/>
  <c r="Q265" i="12" s="1"/>
  <c r="D63" i="7"/>
  <c r="D265" i="12" s="1"/>
  <c r="E81" i="7"/>
  <c r="E333" i="12" s="1"/>
  <c r="K98" i="7"/>
  <c r="K100" i="12" s="1"/>
  <c r="L71" i="7"/>
  <c r="F75" i="7"/>
  <c r="F77" i="12" s="1"/>
  <c r="G63" i="7"/>
  <c r="G315" i="12" s="1"/>
  <c r="N63" i="7"/>
  <c r="N265" i="12" s="1"/>
  <c r="O81" i="7"/>
  <c r="O83" i="12" s="1"/>
  <c r="U98" i="7"/>
  <c r="U250" i="12" s="1"/>
  <c r="T77" i="7"/>
  <c r="T279" i="12" s="1"/>
  <c r="I100" i="7"/>
  <c r="I52" i="12" s="1"/>
  <c r="O77" i="7"/>
  <c r="K75" i="7"/>
  <c r="K327" i="12" s="1"/>
  <c r="L63" i="7"/>
  <c r="L115" i="12" s="1"/>
  <c r="I63" i="7"/>
  <c r="I115" i="12" s="1"/>
  <c r="J81" i="7"/>
  <c r="J183" i="12" s="1"/>
  <c r="E16" i="11"/>
  <c r="K60" i="7"/>
  <c r="K312" i="12" s="1"/>
  <c r="E77" i="7"/>
  <c r="E229" i="12" s="1"/>
  <c r="P75" i="7"/>
  <c r="S63" i="7"/>
  <c r="S65" i="12" s="1"/>
  <c r="T81" i="7"/>
  <c r="T283" i="12" s="1"/>
  <c r="F68" i="7"/>
  <c r="K68" i="7"/>
  <c r="P68" i="7"/>
  <c r="F19" i="11"/>
  <c r="U68" i="7"/>
  <c r="I75" i="7"/>
  <c r="I277" i="12" s="1"/>
  <c r="J7" i="10"/>
  <c r="E98" i="7"/>
  <c r="E250" i="12" s="1"/>
  <c r="T72" i="7"/>
  <c r="T24" i="12" s="1"/>
  <c r="Q72" i="7"/>
  <c r="Q324" i="12" s="1"/>
  <c r="F39" i="10"/>
  <c r="E14" i="10"/>
  <c r="K32" i="10"/>
  <c r="K24" i="10"/>
  <c r="D6" i="10"/>
  <c r="J40" i="10"/>
  <c r="J6" i="10"/>
  <c r="L21" i="10"/>
  <c r="L16" i="10"/>
  <c r="K51" i="10"/>
  <c r="I9" i="10"/>
  <c r="D11" i="10"/>
  <c r="G14" i="10"/>
  <c r="G24" i="10"/>
  <c r="F50" i="10"/>
  <c r="I50" i="10"/>
  <c r="J24" i="10"/>
  <c r="J32" i="10"/>
  <c r="E15" i="10"/>
  <c r="D10" i="11"/>
  <c r="S59" i="7"/>
  <c r="D59" i="7"/>
  <c r="N59" i="7"/>
  <c r="I59" i="7"/>
  <c r="F10" i="11"/>
  <c r="U59" i="7"/>
  <c r="F59" i="7"/>
  <c r="P59" i="7"/>
  <c r="K59" i="7"/>
  <c r="U62" i="7"/>
  <c r="F13" i="11"/>
  <c r="P62" i="7"/>
  <c r="K62" i="7"/>
  <c r="F62" i="7"/>
  <c r="I64" i="7"/>
  <c r="N64" i="7"/>
  <c r="D15" i="11"/>
  <c r="S64" i="7"/>
  <c r="D64" i="7"/>
  <c r="F20" i="10"/>
  <c r="K20" i="10"/>
  <c r="K20" i="7"/>
  <c r="Q61" i="7"/>
  <c r="G61" i="7"/>
  <c r="L61" i="7"/>
  <c r="V61" i="7"/>
  <c r="G12" i="11"/>
  <c r="F15" i="11"/>
  <c r="P64" i="7"/>
  <c r="U64" i="7"/>
  <c r="F64" i="7"/>
  <c r="K64" i="7"/>
  <c r="H19" i="10"/>
  <c r="H15" i="10"/>
  <c r="H31" i="10"/>
  <c r="H39" i="10"/>
  <c r="H49" i="10"/>
  <c r="H6" i="10"/>
  <c r="H46" i="10"/>
  <c r="C31" i="10"/>
  <c r="C39" i="10"/>
  <c r="C49" i="10"/>
  <c r="C6" i="10"/>
  <c r="H14" i="10"/>
  <c r="C26" i="10"/>
  <c r="H16" i="10"/>
  <c r="C19" i="10"/>
  <c r="C12" i="10"/>
  <c r="H24" i="10"/>
  <c r="C38" i="10"/>
  <c r="C14" i="10"/>
  <c r="H26" i="10"/>
  <c r="H22" i="10"/>
  <c r="C16" i="10"/>
  <c r="C13" i="10"/>
  <c r="C23" i="10"/>
  <c r="H28" i="10"/>
  <c r="H33" i="10"/>
  <c r="H45" i="10"/>
  <c r="H12" i="10"/>
  <c r="C24" i="10"/>
  <c r="H38" i="10"/>
  <c r="H32" i="10"/>
  <c r="H11" i="10"/>
  <c r="C22" i="10"/>
  <c r="H13" i="10"/>
  <c r="C32" i="10"/>
  <c r="C11" i="10"/>
  <c r="H9" i="10"/>
  <c r="H21" i="10"/>
  <c r="H17" i="10"/>
  <c r="H29" i="10"/>
  <c r="H10" i="10"/>
  <c r="C10" i="10"/>
  <c r="H50" i="10"/>
  <c r="H23" i="10"/>
  <c r="C9" i="10"/>
  <c r="C21" i="10"/>
  <c r="C17" i="10"/>
  <c r="C29" i="10"/>
  <c r="C50" i="10"/>
  <c r="H51" i="10"/>
  <c r="H40" i="10"/>
  <c r="C15" i="10"/>
  <c r="C28" i="10"/>
  <c r="C51" i="10"/>
  <c r="C33" i="10"/>
  <c r="C46" i="10"/>
  <c r="C40" i="10"/>
  <c r="C45" i="10"/>
  <c r="C27" i="10"/>
  <c r="H41" i="10"/>
  <c r="C47" i="10"/>
  <c r="C41" i="10"/>
  <c r="H27" i="10"/>
  <c r="H25" i="10"/>
  <c r="C25" i="10"/>
  <c r="H18" i="10"/>
  <c r="C319" i="14" s="1"/>
  <c r="H20" i="10"/>
  <c r="H30" i="10"/>
  <c r="H7" i="10"/>
  <c r="C20" i="10"/>
  <c r="C30" i="10"/>
  <c r="H47" i="10"/>
  <c r="H42" i="10"/>
  <c r="H8" i="10"/>
  <c r="H48" i="10"/>
  <c r="C48" i="10"/>
  <c r="C42" i="10"/>
  <c r="C43" i="10"/>
  <c r="H43" i="10"/>
  <c r="H44" i="10"/>
  <c r="C44" i="10"/>
  <c r="K7" i="10"/>
  <c r="N75" i="7"/>
  <c r="N127" i="12" s="1"/>
  <c r="G72" i="7"/>
  <c r="G24" i="12" s="1"/>
  <c r="F11" i="10"/>
  <c r="D24" i="10"/>
  <c r="D16" i="10"/>
  <c r="I49" i="10"/>
  <c r="J14" i="10"/>
  <c r="G31" i="10"/>
  <c r="G28" i="10"/>
  <c r="F46" i="10"/>
  <c r="D17" i="10"/>
  <c r="I6" i="10"/>
  <c r="E9" i="10"/>
  <c r="E28" i="10"/>
  <c r="F23" i="10"/>
  <c r="I11" i="10"/>
  <c r="E38" i="10"/>
  <c r="L14" i="10"/>
  <c r="G33" i="10"/>
  <c r="L24" i="10"/>
  <c r="E45" i="10"/>
  <c r="F14" i="10"/>
  <c r="K50" i="10"/>
  <c r="D51" i="10"/>
  <c r="E24" i="10"/>
  <c r="E32" i="10"/>
  <c r="G38" i="10"/>
  <c r="J15" i="10"/>
  <c r="I10" i="10"/>
  <c r="E13" i="10"/>
  <c r="I12" i="10"/>
  <c r="F13" i="10"/>
  <c r="I15" i="10"/>
  <c r="G12" i="10"/>
  <c r="K15" i="10"/>
  <c r="S75" i="7"/>
  <c r="S277" i="12" s="1"/>
  <c r="I81" i="7"/>
  <c r="I133" i="12" s="1"/>
  <c r="L72" i="7"/>
  <c r="L324" i="12" s="1"/>
  <c r="F31" i="10"/>
  <c r="K11" i="10"/>
  <c r="I24" i="10"/>
  <c r="I16" i="10"/>
  <c r="D49" i="10"/>
  <c r="L31" i="10"/>
  <c r="L28" i="10"/>
  <c r="K46" i="10"/>
  <c r="F26" i="10"/>
  <c r="I17" i="10"/>
  <c r="D31" i="10"/>
  <c r="J9" i="10"/>
  <c r="J28" i="10"/>
  <c r="L50" i="10"/>
  <c r="G51" i="10"/>
  <c r="K23" i="10"/>
  <c r="F9" i="10"/>
  <c r="D28" i="10"/>
  <c r="J38" i="10"/>
  <c r="L33" i="10"/>
  <c r="J45" i="10"/>
  <c r="K14" i="10"/>
  <c r="I51" i="10"/>
  <c r="D22" i="10"/>
  <c r="E26" i="10"/>
  <c r="L38" i="10"/>
  <c r="J64" i="7"/>
  <c r="T64" i="7"/>
  <c r="O64" i="7"/>
  <c r="E15" i="11"/>
  <c r="E64" i="7"/>
  <c r="J13" i="10"/>
  <c r="I61" i="7"/>
  <c r="D12" i="11"/>
  <c r="S61" i="7"/>
  <c r="N61" i="7"/>
  <c r="D61" i="7"/>
  <c r="K13" i="10"/>
  <c r="L15" i="10"/>
  <c r="D13" i="10"/>
  <c r="L12" i="10"/>
  <c r="E61" i="7"/>
  <c r="O61" i="7"/>
  <c r="T61" i="7"/>
  <c r="J61" i="7"/>
  <c r="E12" i="11"/>
  <c r="L88" i="7"/>
  <c r="L290" i="12" s="1"/>
  <c r="N81" i="7"/>
  <c r="N333" i="12" s="1"/>
  <c r="J65" i="7"/>
  <c r="J167" i="12" s="1"/>
  <c r="F45" i="10"/>
  <c r="K31" i="10"/>
  <c r="I21" i="10"/>
  <c r="E22" i="10"/>
  <c r="G26" i="10"/>
  <c r="K26" i="10"/>
  <c r="D33" i="10"/>
  <c r="I31" i="10"/>
  <c r="G50" i="10"/>
  <c r="L51" i="10"/>
  <c r="K9" i="10"/>
  <c r="I28" i="10"/>
  <c r="E11" i="10"/>
  <c r="E33" i="10"/>
  <c r="G11" i="10"/>
  <c r="G6" i="10"/>
  <c r="F49" i="10"/>
  <c r="F29" i="10"/>
  <c r="I22" i="10"/>
  <c r="J26" i="10"/>
  <c r="E51" i="10"/>
  <c r="G40" i="10"/>
  <c r="G13" i="10"/>
  <c r="O62" i="7"/>
  <c r="T62" i="7"/>
  <c r="E62" i="7"/>
  <c r="J62" i="7"/>
  <c r="E13" i="11"/>
  <c r="D68" i="7"/>
  <c r="N68" i="7"/>
  <c r="S68" i="7"/>
  <c r="D19" i="11"/>
  <c r="I68" i="7"/>
  <c r="Q64" i="7"/>
  <c r="V64" i="7"/>
  <c r="L64" i="7"/>
  <c r="G64" i="7"/>
  <c r="G15" i="11"/>
  <c r="I13" i="10"/>
  <c r="F12" i="10"/>
  <c r="J12" i="10"/>
  <c r="Q68" i="7"/>
  <c r="L68" i="7"/>
  <c r="G19" i="11"/>
  <c r="V68" i="7"/>
  <c r="G68" i="7"/>
  <c r="D75" i="7"/>
  <c r="D227" i="12" s="1"/>
  <c r="V88" i="7"/>
  <c r="V90" i="12" s="1"/>
  <c r="S81" i="7"/>
  <c r="S33" i="12" s="1"/>
  <c r="E65" i="7"/>
  <c r="E117" i="12" s="1"/>
  <c r="K45" i="10"/>
  <c r="F6" i="10"/>
  <c r="F33" i="10"/>
  <c r="D21" i="10"/>
  <c r="D38" i="10"/>
  <c r="E31" i="10"/>
  <c r="J22" i="10"/>
  <c r="L26" i="10"/>
  <c r="D46" i="10"/>
  <c r="I33" i="10"/>
  <c r="E21" i="10"/>
  <c r="E50" i="10"/>
  <c r="L22" i="10"/>
  <c r="G45" i="10"/>
  <c r="F22" i="10"/>
  <c r="J11" i="10"/>
  <c r="J33" i="10"/>
  <c r="L11" i="10"/>
  <c r="L6" i="10"/>
  <c r="K49" i="10"/>
  <c r="F40" i="10"/>
  <c r="K29" i="10"/>
  <c r="D23" i="10"/>
  <c r="J51" i="10"/>
  <c r="L40" i="10"/>
  <c r="G10" i="10"/>
  <c r="L13" i="10"/>
  <c r="J19" i="10"/>
  <c r="L20" i="7"/>
  <c r="L20" i="10"/>
  <c r="G20" i="10"/>
  <c r="I19" i="10"/>
  <c r="G15" i="10"/>
  <c r="I62" i="7"/>
  <c r="N62" i="7"/>
  <c r="S62" i="7"/>
  <c r="D13" i="11"/>
  <c r="D62" i="7"/>
  <c r="K12" i="10"/>
  <c r="E12" i="10"/>
  <c r="J98" i="7"/>
  <c r="J350" i="12" s="1"/>
  <c r="G88" i="7"/>
  <c r="G340" i="12" s="1"/>
  <c r="E72" i="7"/>
  <c r="E274" i="12" s="1"/>
  <c r="D81" i="7"/>
  <c r="D233" i="12" s="1"/>
  <c r="T65" i="7"/>
  <c r="T17" i="12" s="1"/>
  <c r="D45" i="10"/>
  <c r="K6" i="10"/>
  <c r="K33" i="10"/>
  <c r="I38" i="10"/>
  <c r="J31" i="10"/>
  <c r="I46" i="10"/>
  <c r="F17" i="10"/>
  <c r="D32" i="10"/>
  <c r="J21" i="10"/>
  <c r="J50" i="10"/>
  <c r="G22" i="10"/>
  <c r="G17" i="10"/>
  <c r="G9" i="10"/>
  <c r="L45" i="10"/>
  <c r="K22" i="10"/>
  <c r="D40" i="10"/>
  <c r="D26" i="10"/>
  <c r="E16" i="10"/>
  <c r="G23" i="10"/>
  <c r="K40" i="10"/>
  <c r="I23" i="10"/>
  <c r="E49" i="10"/>
  <c r="E23" i="10"/>
  <c r="G39" i="10"/>
  <c r="L10" i="10"/>
  <c r="Q62" i="7"/>
  <c r="L62" i="7"/>
  <c r="G62" i="7"/>
  <c r="V62" i="7"/>
  <c r="G13" i="11"/>
  <c r="E68" i="7"/>
  <c r="T68" i="7"/>
  <c r="J68" i="7"/>
  <c r="E19" i="11"/>
  <c r="O68" i="7"/>
  <c r="G19" i="10"/>
  <c r="D19" i="10"/>
  <c r="K19" i="10"/>
  <c r="E10" i="10"/>
  <c r="F61" i="7"/>
  <c r="K61" i="7"/>
  <c r="U61" i="7"/>
  <c r="F12" i="11"/>
  <c r="P61" i="7"/>
  <c r="T98" i="7"/>
  <c r="T250" i="12" s="1"/>
  <c r="Q88" i="7"/>
  <c r="Q40" i="12" s="1"/>
  <c r="J72" i="7"/>
  <c r="J274" i="12" s="1"/>
  <c r="L7" i="10"/>
  <c r="I45" i="10"/>
  <c r="F28" i="10"/>
  <c r="F21" i="10"/>
  <c r="D39" i="10"/>
  <c r="D14" i="10"/>
  <c r="E17" i="10"/>
  <c r="E39" i="10"/>
  <c r="G29" i="10"/>
  <c r="K17" i="10"/>
  <c r="I32" i="10"/>
  <c r="L17" i="10"/>
  <c r="L9" i="10"/>
  <c r="E46" i="10"/>
  <c r="I40" i="10"/>
  <c r="I26" i="10"/>
  <c r="E29" i="10"/>
  <c r="J16" i="10"/>
  <c r="G32" i="10"/>
  <c r="L23" i="10"/>
  <c r="G46" i="10"/>
  <c r="F16" i="10"/>
  <c r="F38" i="10"/>
  <c r="I29" i="10"/>
  <c r="J49" i="10"/>
  <c r="J23" i="10"/>
  <c r="G49" i="10"/>
  <c r="L39" i="10"/>
  <c r="V59" i="7"/>
  <c r="G10" i="11"/>
  <c r="Q59" i="7"/>
  <c r="G59" i="7"/>
  <c r="L59" i="7"/>
  <c r="F10" i="10"/>
  <c r="E20" i="10"/>
  <c r="J20" i="7"/>
  <c r="J20" i="10"/>
  <c r="L19" i="10"/>
  <c r="D20" i="10"/>
  <c r="I20" i="7"/>
  <c r="I20" i="10"/>
  <c r="F19" i="10"/>
  <c r="O59" i="7"/>
  <c r="T59" i="7"/>
  <c r="E10" i="11"/>
  <c r="E59" i="7"/>
  <c r="J59" i="7"/>
  <c r="K27" i="7"/>
  <c r="F27" i="11" s="1"/>
  <c r="F27" i="10"/>
  <c r="K27" i="10"/>
  <c r="E48" i="7"/>
  <c r="J47" i="10"/>
  <c r="E47" i="10"/>
  <c r="J30" i="10"/>
  <c r="E30" i="10"/>
  <c r="I30" i="10"/>
  <c r="D30" i="10"/>
  <c r="I27" i="7"/>
  <c r="D27" i="11" s="1"/>
  <c r="I27" i="10"/>
  <c r="D27" i="10"/>
  <c r="L27" i="7"/>
  <c r="G27" i="11" s="1"/>
  <c r="L27" i="10"/>
  <c r="G27" i="10"/>
  <c r="J27" i="7"/>
  <c r="E27" i="11" s="1"/>
  <c r="J27" i="10"/>
  <c r="E27" i="10"/>
  <c r="K25" i="7"/>
  <c r="F25" i="11" s="1"/>
  <c r="K25" i="10"/>
  <c r="F25" i="10"/>
  <c r="J25" i="7"/>
  <c r="E25" i="11" s="1"/>
  <c r="J25" i="10"/>
  <c r="E25" i="10"/>
  <c r="L18" i="7"/>
  <c r="G18" i="11" s="1"/>
  <c r="L18" i="10"/>
  <c r="J41" i="10"/>
  <c r="E41" i="10"/>
  <c r="L25" i="7"/>
  <c r="G25" i="11" s="1"/>
  <c r="L25" i="10"/>
  <c r="G25" i="10"/>
  <c r="K47" i="7"/>
  <c r="F47" i="11" s="1"/>
  <c r="F47" i="10"/>
  <c r="K47" i="10"/>
  <c r="G48" i="7"/>
  <c r="L47" i="10"/>
  <c r="G47" i="10"/>
  <c r="K30" i="10"/>
  <c r="F30" i="10"/>
  <c r="D41" i="10"/>
  <c r="I41" i="10"/>
  <c r="K18" i="7"/>
  <c r="F18" i="11" s="1"/>
  <c r="K18" i="10"/>
  <c r="I25" i="7"/>
  <c r="D25" i="11" s="1"/>
  <c r="I25" i="10"/>
  <c r="D25" i="10"/>
  <c r="I18" i="7"/>
  <c r="D18" i="11" s="1"/>
  <c r="I18" i="10"/>
  <c r="J18" i="7"/>
  <c r="E18" i="11" s="1"/>
  <c r="J18" i="10"/>
  <c r="K41" i="10"/>
  <c r="F41" i="10"/>
  <c r="L41" i="10"/>
  <c r="G41" i="10"/>
  <c r="D48" i="7"/>
  <c r="I47" i="10"/>
  <c r="D47" i="10"/>
  <c r="G30" i="10"/>
  <c r="L30" i="10"/>
  <c r="G310" i="12"/>
  <c r="G210" i="12"/>
  <c r="G160" i="12"/>
  <c r="G110" i="12"/>
  <c r="G60" i="12"/>
  <c r="G10" i="12"/>
  <c r="G260" i="12"/>
  <c r="P279" i="12"/>
  <c r="K77" i="12"/>
  <c r="U322" i="12"/>
  <c r="U222" i="12"/>
  <c r="U172" i="12"/>
  <c r="U122" i="12"/>
  <c r="N351" i="12"/>
  <c r="N301" i="12"/>
  <c r="N251" i="12"/>
  <c r="N201" i="12"/>
  <c r="N151" i="12"/>
  <c r="N51" i="12"/>
  <c r="N101" i="12"/>
  <c r="J277" i="12"/>
  <c r="J227" i="12"/>
  <c r="J327" i="12"/>
  <c r="J177" i="12"/>
  <c r="J127" i="12"/>
  <c r="J77" i="12"/>
  <c r="J27" i="12"/>
  <c r="G352" i="12"/>
  <c r="G302" i="12"/>
  <c r="G202" i="12"/>
  <c r="G152" i="12"/>
  <c r="G102" i="12"/>
  <c r="G52" i="12"/>
  <c r="G252" i="12"/>
  <c r="L350" i="12"/>
  <c r="L300" i="12"/>
  <c r="L250" i="12"/>
  <c r="L200" i="12"/>
  <c r="L150" i="12"/>
  <c r="L100" i="12"/>
  <c r="L50" i="12"/>
  <c r="G333" i="12"/>
  <c r="G283" i="12"/>
  <c r="G33" i="12"/>
  <c r="G233" i="12"/>
  <c r="G183" i="12"/>
  <c r="G133" i="12"/>
  <c r="G83" i="12"/>
  <c r="U315" i="12"/>
  <c r="U351" i="12"/>
  <c r="U301" i="12"/>
  <c r="U251" i="12"/>
  <c r="U201" i="12"/>
  <c r="U151" i="12"/>
  <c r="U101" i="12"/>
  <c r="U51" i="12"/>
  <c r="E72" i="12"/>
  <c r="O351" i="12"/>
  <c r="O301" i="12"/>
  <c r="O251" i="12"/>
  <c r="O201" i="12"/>
  <c r="O151" i="12"/>
  <c r="O101" i="12"/>
  <c r="O51" i="12"/>
  <c r="G347" i="12"/>
  <c r="G297" i="12"/>
  <c r="G247" i="12"/>
  <c r="G197" i="12"/>
  <c r="G147" i="12"/>
  <c r="G97" i="12"/>
  <c r="G47" i="12"/>
  <c r="S217" i="12"/>
  <c r="U317" i="12"/>
  <c r="U267" i="12"/>
  <c r="U217" i="12"/>
  <c r="U167" i="12"/>
  <c r="U117" i="12"/>
  <c r="U67" i="12"/>
  <c r="U17" i="12"/>
  <c r="E310" i="12"/>
  <c r="E260" i="12"/>
  <c r="E210" i="12"/>
  <c r="E160" i="12"/>
  <c r="E110" i="12"/>
  <c r="E60" i="12"/>
  <c r="E10" i="12"/>
  <c r="U129" i="12"/>
  <c r="S329" i="12"/>
  <c r="S279" i="12"/>
  <c r="S229" i="12"/>
  <c r="S179" i="12"/>
  <c r="S129" i="12"/>
  <c r="S79" i="12"/>
  <c r="S29" i="12"/>
  <c r="J262" i="12"/>
  <c r="J162" i="12"/>
  <c r="J112" i="12"/>
  <c r="J62" i="12"/>
  <c r="J12" i="12"/>
  <c r="J212" i="12"/>
  <c r="J312" i="12"/>
  <c r="D351" i="12"/>
  <c r="D301" i="12"/>
  <c r="D251" i="12"/>
  <c r="D201" i="12"/>
  <c r="D151" i="12"/>
  <c r="D101" i="12"/>
  <c r="D51" i="12"/>
  <c r="N323" i="12"/>
  <c r="N273" i="12"/>
  <c r="N223" i="12"/>
  <c r="N173" i="12"/>
  <c r="N123" i="12"/>
  <c r="N23" i="12"/>
  <c r="N73" i="12"/>
  <c r="T227" i="12"/>
  <c r="T177" i="12"/>
  <c r="T327" i="12"/>
  <c r="T127" i="12"/>
  <c r="T277" i="12"/>
  <c r="T77" i="12"/>
  <c r="T27" i="12"/>
  <c r="V351" i="12"/>
  <c r="V301" i="12"/>
  <c r="V251" i="12"/>
  <c r="V201" i="12"/>
  <c r="V151" i="12"/>
  <c r="V101" i="12"/>
  <c r="V51" i="12"/>
  <c r="P323" i="12"/>
  <c r="P173" i="12"/>
  <c r="P123" i="12"/>
  <c r="P73" i="12"/>
  <c r="P273" i="12"/>
  <c r="P23" i="12"/>
  <c r="P223" i="12"/>
  <c r="U352" i="12"/>
  <c r="U302" i="12"/>
  <c r="U252" i="12"/>
  <c r="U202" i="12"/>
  <c r="U152" i="12"/>
  <c r="U102" i="12"/>
  <c r="U52" i="12"/>
  <c r="J252" i="12"/>
  <c r="J202" i="12"/>
  <c r="J302" i="12"/>
  <c r="J152" i="12"/>
  <c r="J102" i="12"/>
  <c r="J52" i="12"/>
  <c r="J352" i="12"/>
  <c r="V350" i="12"/>
  <c r="V300" i="12"/>
  <c r="V250" i="12"/>
  <c r="V200" i="12"/>
  <c r="V150" i="12"/>
  <c r="V100" i="12"/>
  <c r="V50" i="12"/>
  <c r="G312" i="12"/>
  <c r="G262" i="12"/>
  <c r="G212" i="12"/>
  <c r="G162" i="12"/>
  <c r="G112" i="12"/>
  <c r="G62" i="12"/>
  <c r="G12" i="12"/>
  <c r="Q333" i="12"/>
  <c r="Q283" i="12"/>
  <c r="Q233" i="12"/>
  <c r="Q183" i="12"/>
  <c r="Q133" i="12"/>
  <c r="Q83" i="12"/>
  <c r="Q33" i="12"/>
  <c r="U300" i="12"/>
  <c r="P315" i="12"/>
  <c r="P165" i="12"/>
  <c r="P115" i="12"/>
  <c r="P65" i="12"/>
  <c r="P265" i="12"/>
  <c r="P215" i="12"/>
  <c r="P15" i="12"/>
  <c r="F351" i="12"/>
  <c r="F201" i="12"/>
  <c r="F301" i="12"/>
  <c r="F251" i="12"/>
  <c r="F151" i="12"/>
  <c r="F101" i="12"/>
  <c r="F51" i="12"/>
  <c r="E351" i="12"/>
  <c r="E301" i="12"/>
  <c r="E251" i="12"/>
  <c r="E201" i="12"/>
  <c r="E151" i="12"/>
  <c r="E101" i="12"/>
  <c r="E51" i="12"/>
  <c r="E90" i="12"/>
  <c r="L124" i="12"/>
  <c r="L74" i="12"/>
  <c r="I347" i="12"/>
  <c r="I297" i="12"/>
  <c r="I247" i="12"/>
  <c r="I147" i="12"/>
  <c r="I97" i="12"/>
  <c r="I47" i="12"/>
  <c r="I197" i="12"/>
  <c r="K347" i="12"/>
  <c r="K297" i="12"/>
  <c r="K247" i="12"/>
  <c r="K197" i="12"/>
  <c r="K147" i="12"/>
  <c r="K97" i="12"/>
  <c r="K47" i="12"/>
  <c r="Q347" i="12"/>
  <c r="Q297" i="12"/>
  <c r="Q247" i="12"/>
  <c r="Q197" i="12"/>
  <c r="Q147" i="12"/>
  <c r="Q97" i="12"/>
  <c r="Q47" i="12"/>
  <c r="N317" i="12"/>
  <c r="N267" i="12"/>
  <c r="N217" i="12"/>
  <c r="N67" i="12"/>
  <c r="N117" i="12"/>
  <c r="N17" i="12"/>
  <c r="N167" i="12"/>
  <c r="G317" i="12"/>
  <c r="G217" i="12"/>
  <c r="G167" i="12"/>
  <c r="G117" i="12"/>
  <c r="G67" i="12"/>
  <c r="G17" i="12"/>
  <c r="G267" i="12"/>
  <c r="T167" i="12"/>
  <c r="T117" i="12"/>
  <c r="K340" i="12"/>
  <c r="K290" i="12"/>
  <c r="K240" i="12"/>
  <c r="K140" i="12"/>
  <c r="K90" i="12"/>
  <c r="K190" i="12"/>
  <c r="K40" i="12"/>
  <c r="N352" i="12"/>
  <c r="N302" i="12"/>
  <c r="N252" i="12"/>
  <c r="N202" i="12"/>
  <c r="N152" i="12"/>
  <c r="N102" i="12"/>
  <c r="N52" i="12"/>
  <c r="N329" i="12"/>
  <c r="N279" i="12"/>
  <c r="N229" i="12"/>
  <c r="N79" i="12"/>
  <c r="N29" i="12"/>
  <c r="N129" i="12"/>
  <c r="N179" i="12"/>
  <c r="I312" i="12"/>
  <c r="I262" i="12"/>
  <c r="I162" i="12"/>
  <c r="I112" i="12"/>
  <c r="I62" i="12"/>
  <c r="I12" i="12"/>
  <c r="I212" i="12"/>
  <c r="E12" i="12"/>
  <c r="O329" i="12"/>
  <c r="O279" i="12"/>
  <c r="O229" i="12"/>
  <c r="O179" i="12"/>
  <c r="O129" i="12"/>
  <c r="O79" i="12"/>
  <c r="O29" i="12"/>
  <c r="G327" i="12"/>
  <c r="G277" i="12"/>
  <c r="G127" i="12"/>
  <c r="G77" i="12"/>
  <c r="G27" i="12"/>
  <c r="I322" i="12"/>
  <c r="I272" i="12"/>
  <c r="I172" i="12"/>
  <c r="I122" i="12"/>
  <c r="I72" i="12"/>
  <c r="I22" i="12"/>
  <c r="I222" i="12"/>
  <c r="I324" i="12"/>
  <c r="I274" i="12"/>
  <c r="I174" i="12"/>
  <c r="I124" i="12"/>
  <c r="I74" i="12"/>
  <c r="I24" i="12"/>
  <c r="I224" i="12"/>
  <c r="U274" i="12"/>
  <c r="K352" i="12"/>
  <c r="K302" i="12"/>
  <c r="K252" i="12"/>
  <c r="K202" i="12"/>
  <c r="K152" i="12"/>
  <c r="K102" i="12"/>
  <c r="K52" i="12"/>
  <c r="D290" i="12"/>
  <c r="D240" i="12"/>
  <c r="D190" i="12"/>
  <c r="D90" i="12"/>
  <c r="D40" i="12"/>
  <c r="E315" i="12"/>
  <c r="E265" i="12"/>
  <c r="E215" i="12"/>
  <c r="E165" i="12"/>
  <c r="E115" i="12"/>
  <c r="E65" i="12"/>
  <c r="E15" i="12"/>
  <c r="T352" i="12"/>
  <c r="T202" i="12"/>
  <c r="T302" i="12"/>
  <c r="T252" i="12"/>
  <c r="T152" i="12"/>
  <c r="T102" i="12"/>
  <c r="T52" i="12"/>
  <c r="Q312" i="12"/>
  <c r="Q262" i="12"/>
  <c r="Q212" i="12"/>
  <c r="Q162" i="12"/>
  <c r="Q112" i="12"/>
  <c r="Q62" i="12"/>
  <c r="Q12" i="12"/>
  <c r="O340" i="12"/>
  <c r="O290" i="12"/>
  <c r="O240" i="12"/>
  <c r="O190" i="12"/>
  <c r="O140" i="12"/>
  <c r="O90" i="12"/>
  <c r="O40" i="12"/>
  <c r="S297" i="12"/>
  <c r="T247" i="12"/>
  <c r="T197" i="12"/>
  <c r="T347" i="12"/>
  <c r="T147" i="12"/>
  <c r="T97" i="12"/>
  <c r="T297" i="12"/>
  <c r="T47" i="12"/>
  <c r="F347" i="12"/>
  <c r="F247" i="12"/>
  <c r="F297" i="12"/>
  <c r="F147" i="12"/>
  <c r="F197" i="12"/>
  <c r="F97" i="12"/>
  <c r="F47" i="12"/>
  <c r="L317" i="12"/>
  <c r="L267" i="12"/>
  <c r="L217" i="12"/>
  <c r="L167" i="12"/>
  <c r="L117" i="12"/>
  <c r="L67" i="12"/>
  <c r="L17" i="12"/>
  <c r="U340" i="12"/>
  <c r="U290" i="12"/>
  <c r="U240" i="12"/>
  <c r="U190" i="12"/>
  <c r="U140" i="12"/>
  <c r="U90" i="12"/>
  <c r="U40" i="12"/>
  <c r="D312" i="12"/>
  <c r="D262" i="12"/>
  <c r="D212" i="12"/>
  <c r="D162" i="12"/>
  <c r="D112" i="12"/>
  <c r="D62" i="12"/>
  <c r="D12" i="12"/>
  <c r="Q327" i="12"/>
  <c r="Q277" i="12"/>
  <c r="Q227" i="12"/>
  <c r="Q177" i="12"/>
  <c r="Q127" i="12"/>
  <c r="Q77" i="12"/>
  <c r="Q27" i="12"/>
  <c r="L279" i="12"/>
  <c r="P233" i="12"/>
  <c r="P183" i="12"/>
  <c r="P133" i="12"/>
  <c r="P83" i="12"/>
  <c r="P33" i="12"/>
  <c r="P283" i="12"/>
  <c r="P333" i="12"/>
  <c r="P327" i="12"/>
  <c r="P177" i="12"/>
  <c r="P127" i="12"/>
  <c r="P77" i="12"/>
  <c r="P277" i="12"/>
  <c r="P227" i="12"/>
  <c r="P27" i="12"/>
  <c r="P172" i="12"/>
  <c r="P122" i="12"/>
  <c r="P72" i="12"/>
  <c r="P322" i="12"/>
  <c r="P222" i="12"/>
  <c r="P272" i="12"/>
  <c r="P22" i="12"/>
  <c r="S324" i="12"/>
  <c r="S274" i="12"/>
  <c r="S224" i="12"/>
  <c r="S174" i="12"/>
  <c r="S124" i="12"/>
  <c r="S74" i="12"/>
  <c r="S24" i="12"/>
  <c r="F310" i="12"/>
  <c r="F260" i="12"/>
  <c r="F210" i="12"/>
  <c r="F160" i="12"/>
  <c r="F60" i="12"/>
  <c r="F10" i="12"/>
  <c r="F110" i="12"/>
  <c r="P290" i="12"/>
  <c r="P140" i="12"/>
  <c r="P90" i="12"/>
  <c r="P40" i="12"/>
  <c r="P240" i="12"/>
  <c r="P340" i="12"/>
  <c r="P190" i="12"/>
  <c r="F29" i="12"/>
  <c r="U162" i="12"/>
  <c r="D329" i="12"/>
  <c r="D279" i="12"/>
  <c r="D229" i="12"/>
  <c r="D179" i="12"/>
  <c r="D129" i="12"/>
  <c r="D79" i="12"/>
  <c r="D29" i="12"/>
  <c r="D327" i="12"/>
  <c r="N312" i="12"/>
  <c r="N262" i="12"/>
  <c r="N212" i="12"/>
  <c r="N112" i="12"/>
  <c r="N62" i="12"/>
  <c r="N162" i="12"/>
  <c r="N12" i="12"/>
  <c r="J329" i="12"/>
  <c r="J229" i="12"/>
  <c r="J179" i="12"/>
  <c r="J129" i="12"/>
  <c r="J79" i="12"/>
  <c r="J29" i="12"/>
  <c r="J279" i="12"/>
  <c r="V273" i="12"/>
  <c r="V327" i="12"/>
  <c r="G329" i="12"/>
  <c r="G279" i="12"/>
  <c r="G29" i="12"/>
  <c r="G229" i="12"/>
  <c r="G179" i="12"/>
  <c r="G129" i="12"/>
  <c r="G79" i="12"/>
  <c r="U333" i="12"/>
  <c r="U283" i="12"/>
  <c r="U233" i="12"/>
  <c r="U183" i="12"/>
  <c r="U133" i="12"/>
  <c r="U83" i="12"/>
  <c r="U33" i="12"/>
  <c r="F172" i="12"/>
  <c r="F322" i="12"/>
  <c r="F222" i="12"/>
  <c r="F272" i="12"/>
  <c r="F122" i="12"/>
  <c r="F22" i="12"/>
  <c r="F72" i="12"/>
  <c r="N324" i="12"/>
  <c r="N274" i="12"/>
  <c r="N224" i="12"/>
  <c r="N124" i="12"/>
  <c r="N74" i="12"/>
  <c r="N174" i="12"/>
  <c r="N24" i="12"/>
  <c r="S351" i="12"/>
  <c r="S301" i="12"/>
  <c r="S251" i="12"/>
  <c r="S201" i="12"/>
  <c r="S151" i="12"/>
  <c r="S101" i="12"/>
  <c r="S51" i="12"/>
  <c r="S323" i="12"/>
  <c r="S273" i="12"/>
  <c r="S223" i="12"/>
  <c r="S173" i="12"/>
  <c r="S123" i="12"/>
  <c r="S73" i="12"/>
  <c r="S23" i="12"/>
  <c r="E327" i="12"/>
  <c r="E277" i="12"/>
  <c r="E227" i="12"/>
  <c r="E177" i="12"/>
  <c r="E127" i="12"/>
  <c r="E77" i="12"/>
  <c r="E27" i="12"/>
  <c r="G215" i="12"/>
  <c r="G322" i="12"/>
  <c r="G272" i="12"/>
  <c r="G172" i="12"/>
  <c r="G122" i="12"/>
  <c r="G72" i="12"/>
  <c r="G22" i="12"/>
  <c r="G222" i="12"/>
  <c r="G351" i="12"/>
  <c r="G301" i="12"/>
  <c r="G251" i="12"/>
  <c r="G201" i="12"/>
  <c r="G151" i="12"/>
  <c r="G101" i="12"/>
  <c r="G51" i="12"/>
  <c r="K324" i="12"/>
  <c r="K274" i="12"/>
  <c r="K224" i="12"/>
  <c r="K124" i="12"/>
  <c r="K74" i="12"/>
  <c r="K174" i="12"/>
  <c r="K24" i="12"/>
  <c r="U323" i="12"/>
  <c r="U273" i="12"/>
  <c r="U223" i="12"/>
  <c r="U173" i="12"/>
  <c r="U123" i="12"/>
  <c r="U73" i="12"/>
  <c r="U23" i="12"/>
  <c r="O115" i="12"/>
  <c r="O352" i="12"/>
  <c r="O302" i="12"/>
  <c r="O252" i="12"/>
  <c r="O202" i="12"/>
  <c r="O152" i="12"/>
  <c r="O102" i="12"/>
  <c r="O52" i="12"/>
  <c r="G350" i="12"/>
  <c r="G300" i="12"/>
  <c r="G200" i="12"/>
  <c r="G150" i="12"/>
  <c r="G100" i="12"/>
  <c r="G50" i="12"/>
  <c r="G250" i="12"/>
  <c r="V312" i="12"/>
  <c r="V262" i="12"/>
  <c r="V212" i="12"/>
  <c r="V162" i="12"/>
  <c r="V62" i="12"/>
  <c r="V12" i="12"/>
  <c r="V112" i="12"/>
  <c r="V333" i="12"/>
  <c r="V283" i="12"/>
  <c r="V233" i="12"/>
  <c r="V183" i="12"/>
  <c r="V133" i="12"/>
  <c r="V83" i="12"/>
  <c r="V33" i="12"/>
  <c r="P300" i="12"/>
  <c r="P351" i="12"/>
  <c r="P201" i="12"/>
  <c r="P151" i="12"/>
  <c r="P101" i="12"/>
  <c r="P51" i="12"/>
  <c r="P301" i="12"/>
  <c r="P251" i="12"/>
  <c r="N33" i="12"/>
  <c r="N133" i="12"/>
  <c r="O322" i="12"/>
  <c r="O272" i="12"/>
  <c r="O222" i="12"/>
  <c r="O172" i="12"/>
  <c r="O122" i="12"/>
  <c r="O72" i="12"/>
  <c r="O22" i="12"/>
  <c r="T201" i="12"/>
  <c r="T351" i="12"/>
  <c r="T251" i="12"/>
  <c r="T151" i="12"/>
  <c r="T101" i="12"/>
  <c r="T301" i="12"/>
  <c r="T51" i="12"/>
  <c r="J273" i="12"/>
  <c r="J223" i="12"/>
  <c r="J323" i="12"/>
  <c r="J173" i="12"/>
  <c r="J123" i="12"/>
  <c r="J73" i="12"/>
  <c r="J23" i="12"/>
  <c r="O347" i="12"/>
  <c r="O297" i="12"/>
  <c r="O247" i="12"/>
  <c r="O197" i="12"/>
  <c r="O147" i="12"/>
  <c r="O97" i="12"/>
  <c r="O47" i="12"/>
  <c r="U347" i="12"/>
  <c r="U297" i="12"/>
  <c r="U247" i="12"/>
  <c r="U197" i="12"/>
  <c r="U147" i="12"/>
  <c r="U97" i="12"/>
  <c r="U47" i="12"/>
  <c r="I317" i="12"/>
  <c r="I267" i="12"/>
  <c r="I217" i="12"/>
  <c r="I167" i="12"/>
  <c r="I117" i="12"/>
  <c r="I67" i="12"/>
  <c r="I17" i="12"/>
  <c r="V317" i="12"/>
  <c r="V267" i="12"/>
  <c r="V217" i="12"/>
  <c r="V167" i="12"/>
  <c r="V117" i="12"/>
  <c r="V67" i="12"/>
  <c r="V17" i="12"/>
  <c r="O317" i="12"/>
  <c r="O267" i="12"/>
  <c r="O217" i="12"/>
  <c r="O167" i="12"/>
  <c r="O117" i="12"/>
  <c r="O67" i="12"/>
  <c r="O17" i="12"/>
  <c r="F67" i="12"/>
  <c r="V29" i="12"/>
  <c r="V315" i="12"/>
  <c r="L351" i="12"/>
  <c r="L301" i="12"/>
  <c r="L251" i="12"/>
  <c r="L201" i="12"/>
  <c r="L151" i="12"/>
  <c r="L101" i="12"/>
  <c r="L51" i="12"/>
  <c r="D310" i="12"/>
  <c r="D260" i="12"/>
  <c r="D210" i="12"/>
  <c r="D160" i="12"/>
  <c r="D110" i="12"/>
  <c r="D60" i="12"/>
  <c r="D10" i="12"/>
  <c r="F290" i="12"/>
  <c r="F190" i="12"/>
  <c r="F140" i="12"/>
  <c r="F240" i="12"/>
  <c r="F340" i="12"/>
  <c r="F40" i="12"/>
  <c r="F90" i="12"/>
  <c r="K329" i="12"/>
  <c r="K279" i="12"/>
  <c r="K229" i="12"/>
  <c r="K79" i="12"/>
  <c r="K29" i="12"/>
  <c r="K129" i="12"/>
  <c r="K179" i="12"/>
  <c r="P212" i="12"/>
  <c r="D252" i="12"/>
  <c r="I329" i="12"/>
  <c r="I279" i="12"/>
  <c r="I229" i="12"/>
  <c r="I179" i="12"/>
  <c r="I129" i="12"/>
  <c r="I79" i="12"/>
  <c r="I29" i="12"/>
  <c r="I227" i="12"/>
  <c r="S312" i="12"/>
  <c r="S262" i="12"/>
  <c r="S212" i="12"/>
  <c r="S162" i="12"/>
  <c r="S112" i="12"/>
  <c r="S62" i="12"/>
  <c r="S12" i="12"/>
  <c r="O312" i="12"/>
  <c r="L323" i="12"/>
  <c r="L273" i="12"/>
  <c r="L223" i="12"/>
  <c r="L173" i="12"/>
  <c r="L123" i="12"/>
  <c r="L73" i="12"/>
  <c r="L23" i="12"/>
  <c r="L327" i="12"/>
  <c r="L277" i="12"/>
  <c r="L227" i="12"/>
  <c r="L177" i="12"/>
  <c r="L127" i="12"/>
  <c r="L77" i="12"/>
  <c r="L27" i="12"/>
  <c r="Q329" i="12"/>
  <c r="Q279" i="12"/>
  <c r="Q229" i="12"/>
  <c r="Q179" i="12"/>
  <c r="Q129" i="12"/>
  <c r="Q79" i="12"/>
  <c r="Q29" i="12"/>
  <c r="F133" i="12"/>
  <c r="K22" i="12"/>
  <c r="D322" i="12"/>
  <c r="D324" i="12"/>
  <c r="D274" i="12"/>
  <c r="D224" i="12"/>
  <c r="D174" i="12"/>
  <c r="D124" i="12"/>
  <c r="D74" i="12"/>
  <c r="D24" i="12"/>
  <c r="I301" i="12"/>
  <c r="D323" i="12"/>
  <c r="D273" i="12"/>
  <c r="D223" i="12"/>
  <c r="D173" i="12"/>
  <c r="D123" i="12"/>
  <c r="D73" i="12"/>
  <c r="D23" i="12"/>
  <c r="E350" i="12"/>
  <c r="O227" i="12"/>
  <c r="L215" i="12"/>
  <c r="L322" i="12"/>
  <c r="L272" i="12"/>
  <c r="L222" i="12"/>
  <c r="L172" i="12"/>
  <c r="L122" i="12"/>
  <c r="L72" i="12"/>
  <c r="L22" i="12"/>
  <c r="Q351" i="12"/>
  <c r="Q301" i="12"/>
  <c r="Q251" i="12"/>
  <c r="Q201" i="12"/>
  <c r="Q151" i="12"/>
  <c r="Q101" i="12"/>
  <c r="Q51" i="12"/>
  <c r="V252" i="12"/>
  <c r="F323" i="12"/>
  <c r="F223" i="12"/>
  <c r="F123" i="12"/>
  <c r="F273" i="12"/>
  <c r="F173" i="12"/>
  <c r="F73" i="12"/>
  <c r="F23" i="12"/>
  <c r="F302" i="12"/>
  <c r="F252" i="12"/>
  <c r="F152" i="12"/>
  <c r="F202" i="12"/>
  <c r="F352" i="12"/>
  <c r="F52" i="12"/>
  <c r="F102" i="12"/>
  <c r="T65" i="12"/>
  <c r="T33" i="12"/>
  <c r="E252" i="12"/>
  <c r="Q350" i="12"/>
  <c r="Q300" i="12"/>
  <c r="Q250" i="12"/>
  <c r="Q200" i="12"/>
  <c r="Q150" i="12"/>
  <c r="Q100" i="12"/>
  <c r="Q50" i="12"/>
  <c r="L312" i="12"/>
  <c r="L262" i="12"/>
  <c r="L212" i="12"/>
  <c r="L162" i="12"/>
  <c r="L112" i="12"/>
  <c r="L62" i="12"/>
  <c r="L12" i="12"/>
  <c r="L333" i="12"/>
  <c r="L283" i="12"/>
  <c r="L233" i="12"/>
  <c r="L183" i="12"/>
  <c r="L133" i="12"/>
  <c r="L83" i="12"/>
  <c r="L33" i="12"/>
  <c r="F250" i="12"/>
  <c r="F350" i="12"/>
  <c r="F300" i="12"/>
  <c r="F200" i="12"/>
  <c r="F150" i="12"/>
  <c r="F100" i="12"/>
  <c r="F50" i="12"/>
  <c r="F215" i="12"/>
  <c r="K351" i="12"/>
  <c r="K301" i="12"/>
  <c r="K251" i="12"/>
  <c r="K201" i="12"/>
  <c r="K101" i="12"/>
  <c r="K151" i="12"/>
  <c r="K51" i="12"/>
  <c r="S133" i="12"/>
  <c r="T222" i="12"/>
  <c r="T272" i="12"/>
  <c r="T172" i="12"/>
  <c r="T122" i="12"/>
  <c r="T322" i="12"/>
  <c r="T72" i="12"/>
  <c r="T22" i="12"/>
  <c r="J101" i="12"/>
  <c r="E323" i="12"/>
  <c r="E273" i="12"/>
  <c r="E223" i="12"/>
  <c r="E173" i="12"/>
  <c r="E123" i="12"/>
  <c r="E73" i="12"/>
  <c r="E23" i="12"/>
  <c r="J240" i="12"/>
  <c r="J290" i="12"/>
  <c r="J190" i="12"/>
  <c r="J140" i="12"/>
  <c r="J90" i="12"/>
  <c r="J40" i="12"/>
  <c r="J340" i="12"/>
  <c r="Q24" i="12"/>
  <c r="D347" i="12"/>
  <c r="D297" i="12"/>
  <c r="D247" i="12"/>
  <c r="D197" i="12"/>
  <c r="D147" i="12"/>
  <c r="D97" i="12"/>
  <c r="D47" i="12"/>
  <c r="E347" i="12"/>
  <c r="P97" i="12"/>
  <c r="P297" i="12"/>
  <c r="V347" i="12"/>
  <c r="V297" i="12"/>
  <c r="V197" i="12"/>
  <c r="V247" i="12"/>
  <c r="V147" i="12"/>
  <c r="V97" i="12"/>
  <c r="V47" i="12"/>
  <c r="D67" i="12"/>
  <c r="Q317" i="12"/>
  <c r="Q267" i="12"/>
  <c r="Q217" i="12"/>
  <c r="Q167" i="12"/>
  <c r="Q117" i="12"/>
  <c r="Q67" i="12"/>
  <c r="Q17" i="12"/>
  <c r="K317" i="12"/>
  <c r="K267" i="12"/>
  <c r="K67" i="12"/>
  <c r="K217" i="12"/>
  <c r="K17" i="12"/>
  <c r="K117" i="12"/>
  <c r="K167" i="12"/>
  <c r="L47" i="7"/>
  <c r="G47" i="11" s="1"/>
  <c r="C338" i="14"/>
  <c r="J47" i="7"/>
  <c r="E47" i="11" s="1"/>
  <c r="B40" i="9"/>
  <c r="I47" i="7"/>
  <c r="D47" i="11" s="1"/>
  <c r="F48" i="7"/>
  <c r="E45" i="11"/>
  <c r="E94" i="7"/>
  <c r="O94" i="7"/>
  <c r="T94" i="7"/>
  <c r="J94" i="7"/>
  <c r="D45" i="11"/>
  <c r="I94" i="7"/>
  <c r="N94" i="7"/>
  <c r="S94" i="7"/>
  <c r="D94" i="7"/>
  <c r="G45" i="11"/>
  <c r="V94" i="7"/>
  <c r="L94" i="7"/>
  <c r="Q94" i="7"/>
  <c r="G94" i="7"/>
  <c r="F45" i="11"/>
  <c r="F94" i="7"/>
  <c r="P94" i="7"/>
  <c r="K94" i="7"/>
  <c r="U94" i="7"/>
  <c r="F8" i="7"/>
  <c r="K7" i="7"/>
  <c r="F7" i="11" s="1"/>
  <c r="L79" i="7"/>
  <c r="V79" i="7"/>
  <c r="Q79" i="7"/>
  <c r="G79" i="7"/>
  <c r="O74" i="7"/>
  <c r="L67" i="7"/>
  <c r="V67" i="7"/>
  <c r="Q67" i="7"/>
  <c r="G67" i="7"/>
  <c r="J67" i="7"/>
  <c r="E67" i="7"/>
  <c r="G35" i="7"/>
  <c r="L34" i="7"/>
  <c r="F42" i="7"/>
  <c r="K41" i="7"/>
  <c r="F41" i="11" s="1"/>
  <c r="D35" i="7"/>
  <c r="I34" i="7"/>
  <c r="G8" i="7"/>
  <c r="L7" i="7"/>
  <c r="G7" i="11" s="1"/>
  <c r="P80" i="7"/>
  <c r="U80" i="7"/>
  <c r="F80" i="7"/>
  <c r="K80" i="7"/>
  <c r="P82" i="7"/>
  <c r="U82" i="7"/>
  <c r="K82" i="7"/>
  <c r="F82" i="7"/>
  <c r="D78" i="7"/>
  <c r="N78" i="7"/>
  <c r="S78" i="7"/>
  <c r="I78" i="7"/>
  <c r="J87" i="7"/>
  <c r="T87" i="7"/>
  <c r="O87" i="7"/>
  <c r="E87" i="7"/>
  <c r="E55" i="7"/>
  <c r="O55" i="7"/>
  <c r="J55" i="7"/>
  <c r="T55" i="7"/>
  <c r="P73" i="7"/>
  <c r="K73" i="7"/>
  <c r="F73" i="7"/>
  <c r="U73" i="7"/>
  <c r="T82" i="7"/>
  <c r="O82" i="7"/>
  <c r="J82" i="7"/>
  <c r="E82" i="7"/>
  <c r="D66" i="7"/>
  <c r="S66" i="7"/>
  <c r="I66" i="7"/>
  <c r="N66" i="7"/>
  <c r="T80" i="7"/>
  <c r="O80" i="7"/>
  <c r="J80" i="7"/>
  <c r="E80" i="7"/>
  <c r="F87" i="7"/>
  <c r="U87" i="7"/>
  <c r="K87" i="7"/>
  <c r="P87" i="7"/>
  <c r="I89" i="7"/>
  <c r="S89" i="7"/>
  <c r="N89" i="7"/>
  <c r="D89" i="7"/>
  <c r="I55" i="7"/>
  <c r="S55" i="7"/>
  <c r="N55" i="7"/>
  <c r="D55" i="7"/>
  <c r="E89" i="7"/>
  <c r="O89" i="7"/>
  <c r="J89" i="7"/>
  <c r="T89" i="7"/>
  <c r="V87" i="7"/>
  <c r="Q87" i="7"/>
  <c r="L87" i="7"/>
  <c r="G87" i="7"/>
  <c r="Q89" i="7"/>
  <c r="G89" i="7"/>
  <c r="V89" i="7"/>
  <c r="L89" i="7"/>
  <c r="P79" i="7"/>
  <c r="K79" i="7"/>
  <c r="F79" i="7"/>
  <c r="U79" i="7"/>
  <c r="T79" i="7"/>
  <c r="O79" i="7"/>
  <c r="E79" i="7"/>
  <c r="J79" i="7"/>
  <c r="F35" i="7"/>
  <c r="K34" i="7"/>
  <c r="D79" i="7"/>
  <c r="S79" i="7"/>
  <c r="N79" i="7"/>
  <c r="I79" i="7"/>
  <c r="E8" i="7"/>
  <c r="J7" i="7"/>
  <c r="E7" i="11" s="1"/>
  <c r="P74" i="7"/>
  <c r="E35" i="7"/>
  <c r="J34" i="7"/>
  <c r="I67" i="7"/>
  <c r="D42" i="7"/>
  <c r="I41" i="7"/>
  <c r="D41" i="11" s="1"/>
  <c r="D8" i="7"/>
  <c r="I7" i="7"/>
  <c r="D7" i="11" s="1"/>
  <c r="E42" i="7"/>
  <c r="J41" i="7"/>
  <c r="E41" i="11" s="1"/>
  <c r="G42" i="7"/>
  <c r="L41" i="7"/>
  <c r="G41" i="11" s="1"/>
  <c r="U55" i="7"/>
  <c r="K55" i="7"/>
  <c r="P55" i="7"/>
  <c r="F55" i="7"/>
  <c r="P78" i="7"/>
  <c r="U78" i="7"/>
  <c r="K78" i="7"/>
  <c r="F78" i="7"/>
  <c r="T78" i="7"/>
  <c r="O78" i="7"/>
  <c r="J78" i="7"/>
  <c r="E78" i="7"/>
  <c r="L78" i="7"/>
  <c r="G78" i="7"/>
  <c r="V78" i="7"/>
  <c r="Q78" i="7"/>
  <c r="P66" i="7"/>
  <c r="U66" i="7"/>
  <c r="K66" i="7"/>
  <c r="F66" i="7"/>
  <c r="D73" i="7"/>
  <c r="S73" i="7"/>
  <c r="N73" i="7"/>
  <c r="I73" i="7"/>
  <c r="T73" i="7"/>
  <c r="O73" i="7"/>
  <c r="E73" i="7"/>
  <c r="J73" i="7"/>
  <c r="L66" i="7"/>
  <c r="G66" i="7"/>
  <c r="V66" i="7"/>
  <c r="Q66" i="7"/>
  <c r="N87" i="7"/>
  <c r="I87" i="7"/>
  <c r="D87" i="7"/>
  <c r="S87" i="7"/>
  <c r="T66" i="7"/>
  <c r="O66" i="7"/>
  <c r="J66" i="7"/>
  <c r="E66" i="7"/>
  <c r="L82" i="7"/>
  <c r="G82" i="7"/>
  <c r="V82" i="7"/>
  <c r="Q82" i="7"/>
  <c r="U89" i="7"/>
  <c r="K89" i="7"/>
  <c r="P89" i="7"/>
  <c r="F89" i="7"/>
  <c r="D82" i="7"/>
  <c r="S82" i="7"/>
  <c r="I82" i="7"/>
  <c r="N82" i="7"/>
  <c r="D80" i="7"/>
  <c r="N80" i="7"/>
  <c r="I80" i="7"/>
  <c r="S80" i="7"/>
  <c r="L80" i="7"/>
  <c r="G80" i="7"/>
  <c r="Q80" i="7"/>
  <c r="V80" i="7"/>
  <c r="V55" i="7"/>
  <c r="Q55" i="7"/>
  <c r="G55" i="7"/>
  <c r="L55" i="7"/>
  <c r="L73" i="7"/>
  <c r="V73" i="7"/>
  <c r="Q73" i="7"/>
  <c r="G73" i="7"/>
  <c r="C262" i="12"/>
  <c r="C162" i="12"/>
  <c r="C112" i="12"/>
  <c r="C62" i="12"/>
  <c r="C12" i="12"/>
  <c r="H262" i="12"/>
  <c r="H162" i="12"/>
  <c r="H62" i="12"/>
  <c r="H112" i="12"/>
  <c r="H12" i="12"/>
  <c r="M262" i="12"/>
  <c r="M162" i="12"/>
  <c r="M112" i="12"/>
  <c r="M62" i="12"/>
  <c r="M12" i="12"/>
  <c r="R262" i="12"/>
  <c r="R162" i="12"/>
  <c r="R62" i="12"/>
  <c r="R112" i="12"/>
  <c r="R12" i="12"/>
  <c r="Q7" i="7"/>
  <c r="O7" i="7"/>
  <c r="M7" i="7"/>
  <c r="P7" i="7"/>
  <c r="N7" i="7"/>
  <c r="J58" i="7"/>
  <c r="T9" i="7"/>
  <c r="O58" i="7" s="1"/>
  <c r="C58" i="7"/>
  <c r="C310" i="12" s="1"/>
  <c r="H58" i="7"/>
  <c r="H310" i="12" s="1"/>
  <c r="R9" i="7"/>
  <c r="M58" i="7" s="1"/>
  <c r="M310" i="12" s="1"/>
  <c r="L58" i="7"/>
  <c r="V9" i="7"/>
  <c r="Q58" i="7" s="1"/>
  <c r="I58" i="7"/>
  <c r="S9" i="7"/>
  <c r="N58" i="7" s="1"/>
  <c r="K58" i="7"/>
  <c r="U9" i="7"/>
  <c r="P58" i="7" s="1"/>
  <c r="S240" i="12" l="1"/>
  <c r="P152" i="12"/>
  <c r="F124" i="12"/>
  <c r="K162" i="12"/>
  <c r="T79" i="12"/>
  <c r="K183" i="12"/>
  <c r="L297" i="12"/>
  <c r="I300" i="12"/>
  <c r="I351" i="12"/>
  <c r="V79" i="12"/>
  <c r="U324" i="12"/>
  <c r="P317" i="12"/>
  <c r="E140" i="12"/>
  <c r="P29" i="12"/>
  <c r="J351" i="12"/>
  <c r="V352" i="12"/>
  <c r="O12" i="12"/>
  <c r="V129" i="12"/>
  <c r="P17" i="12"/>
  <c r="E190" i="12"/>
  <c r="P79" i="12"/>
  <c r="J151" i="12"/>
  <c r="J251" i="12"/>
  <c r="I201" i="12"/>
  <c r="O62" i="12"/>
  <c r="V179" i="12"/>
  <c r="U24" i="12"/>
  <c r="P217" i="12"/>
  <c r="E240" i="12"/>
  <c r="P129" i="12"/>
  <c r="J201" i="12"/>
  <c r="V52" i="12"/>
  <c r="I51" i="12"/>
  <c r="O112" i="12"/>
  <c r="V229" i="12"/>
  <c r="N97" i="12"/>
  <c r="U74" i="12"/>
  <c r="P267" i="12"/>
  <c r="E290" i="12"/>
  <c r="P179" i="12"/>
  <c r="J301" i="12"/>
  <c r="V152" i="12"/>
  <c r="I101" i="12"/>
  <c r="O162" i="12"/>
  <c r="V279" i="12"/>
  <c r="U124" i="12"/>
  <c r="P67" i="12"/>
  <c r="E340" i="12"/>
  <c r="P229" i="12"/>
  <c r="V302" i="12"/>
  <c r="V102" i="12"/>
  <c r="I151" i="12"/>
  <c r="O212" i="12"/>
  <c r="U174" i="12"/>
  <c r="P117" i="12"/>
  <c r="E297" i="12"/>
  <c r="F224" i="12"/>
  <c r="T29" i="12"/>
  <c r="D202" i="12"/>
  <c r="P162" i="12"/>
  <c r="K133" i="12"/>
  <c r="L247" i="12"/>
  <c r="T340" i="12"/>
  <c r="S190" i="12"/>
  <c r="P102" i="12"/>
  <c r="S127" i="12"/>
  <c r="O273" i="12"/>
  <c r="E183" i="12"/>
  <c r="I150" i="12"/>
  <c r="N67" i="7"/>
  <c r="F274" i="12"/>
  <c r="T129" i="12"/>
  <c r="D302" i="12"/>
  <c r="P262" i="12"/>
  <c r="K33" i="12"/>
  <c r="L347" i="12"/>
  <c r="T40" i="12"/>
  <c r="S290" i="12"/>
  <c r="P302" i="12"/>
  <c r="T12" i="12"/>
  <c r="K112" i="12"/>
  <c r="J47" i="12"/>
  <c r="T329" i="12"/>
  <c r="D352" i="12"/>
  <c r="K83" i="12"/>
  <c r="T90" i="12"/>
  <c r="S340" i="12"/>
  <c r="T162" i="12"/>
  <c r="J197" i="12"/>
  <c r="E47" i="12"/>
  <c r="D67" i="7"/>
  <c r="E97" i="12"/>
  <c r="F74" i="12"/>
  <c r="T179" i="12"/>
  <c r="P12" i="12"/>
  <c r="K233" i="12"/>
  <c r="L47" i="12"/>
  <c r="T140" i="12"/>
  <c r="P202" i="12"/>
  <c r="T212" i="12"/>
  <c r="S67" i="7"/>
  <c r="E147" i="12"/>
  <c r="F24" i="12"/>
  <c r="T229" i="12"/>
  <c r="D52" i="12"/>
  <c r="P312" i="12"/>
  <c r="K283" i="12"/>
  <c r="L97" i="12"/>
  <c r="T290" i="12"/>
  <c r="S40" i="12"/>
  <c r="P352" i="12"/>
  <c r="T312" i="12"/>
  <c r="Y312" i="12" s="1"/>
  <c r="E312" i="14" s="1"/>
  <c r="Q152" i="12"/>
  <c r="E197" i="12"/>
  <c r="F174" i="12"/>
  <c r="D102" i="12"/>
  <c r="P62" i="12"/>
  <c r="L147" i="12"/>
  <c r="T190" i="12"/>
  <c r="S90" i="12"/>
  <c r="P252" i="12"/>
  <c r="K73" i="12"/>
  <c r="N240" i="12"/>
  <c r="O23" i="12"/>
  <c r="E33" i="12"/>
  <c r="S327" i="12"/>
  <c r="O223" i="12"/>
  <c r="I100" i="12"/>
  <c r="K323" i="12"/>
  <c r="J247" i="12"/>
  <c r="N190" i="12"/>
  <c r="Q102" i="12"/>
  <c r="T62" i="12"/>
  <c r="S27" i="12"/>
  <c r="K62" i="12"/>
  <c r="O323" i="12"/>
  <c r="E83" i="12"/>
  <c r="I200" i="12"/>
  <c r="K23" i="12"/>
  <c r="J297" i="12"/>
  <c r="N290" i="12"/>
  <c r="Q190" i="12"/>
  <c r="Q202" i="12"/>
  <c r="T112" i="12"/>
  <c r="S77" i="12"/>
  <c r="K12" i="12"/>
  <c r="E133" i="12"/>
  <c r="I250" i="12"/>
  <c r="K123" i="12"/>
  <c r="N340" i="12"/>
  <c r="Q90" i="12"/>
  <c r="Q252" i="12"/>
  <c r="Q140" i="12"/>
  <c r="Q302" i="12"/>
  <c r="S177" i="12"/>
  <c r="K212" i="12"/>
  <c r="O73" i="12"/>
  <c r="E233" i="12"/>
  <c r="I350" i="12"/>
  <c r="K173" i="12"/>
  <c r="J97" i="12"/>
  <c r="N40" i="12"/>
  <c r="Q240" i="12"/>
  <c r="Q352" i="12"/>
  <c r="S227" i="12"/>
  <c r="K262" i="12"/>
  <c r="O123" i="12"/>
  <c r="E283" i="12"/>
  <c r="K223" i="12"/>
  <c r="J147" i="12"/>
  <c r="N90" i="12"/>
  <c r="Q290" i="12"/>
  <c r="N76" i="7"/>
  <c r="F67" i="7"/>
  <c r="J317" i="12"/>
  <c r="D17" i="12"/>
  <c r="P47" i="12"/>
  <c r="D272" i="12"/>
  <c r="G73" i="12"/>
  <c r="O350" i="12"/>
  <c r="V277" i="12"/>
  <c r="L229" i="12"/>
  <c r="S302" i="12"/>
  <c r="S247" i="12"/>
  <c r="S222" i="12"/>
  <c r="U79" i="12"/>
  <c r="U265" i="12"/>
  <c r="D117" i="12"/>
  <c r="P147" i="12"/>
  <c r="O50" i="12"/>
  <c r="L329" i="12"/>
  <c r="S347" i="12"/>
  <c r="X347" i="12" s="1"/>
  <c r="D347" i="14" s="1"/>
  <c r="H347" i="14" s="1"/>
  <c r="L347" i="14" s="1"/>
  <c r="E62" i="12"/>
  <c r="U179" i="12"/>
  <c r="D167" i="12"/>
  <c r="P197" i="12"/>
  <c r="D22" i="12"/>
  <c r="F177" i="12"/>
  <c r="O100" i="12"/>
  <c r="V77" i="12"/>
  <c r="E112" i="12"/>
  <c r="U229" i="12"/>
  <c r="U15" i="12"/>
  <c r="D217" i="12"/>
  <c r="P347" i="12"/>
  <c r="D72" i="12"/>
  <c r="O150" i="12"/>
  <c r="V27" i="12"/>
  <c r="L29" i="12"/>
  <c r="S47" i="12"/>
  <c r="S115" i="12"/>
  <c r="E162" i="12"/>
  <c r="U279" i="12"/>
  <c r="U65" i="12"/>
  <c r="V240" i="12"/>
  <c r="D122" i="12"/>
  <c r="O200" i="12"/>
  <c r="V127" i="12"/>
  <c r="L79" i="12"/>
  <c r="S97" i="12"/>
  <c r="E212" i="12"/>
  <c r="U329" i="12"/>
  <c r="U115" i="12"/>
  <c r="D267" i="12"/>
  <c r="D172" i="12"/>
  <c r="O250" i="12"/>
  <c r="V227" i="12"/>
  <c r="L129" i="12"/>
  <c r="S147" i="12"/>
  <c r="E262" i="12"/>
  <c r="U165" i="12"/>
  <c r="J222" i="12"/>
  <c r="V222" i="12"/>
  <c r="I223" i="12"/>
  <c r="O277" i="12"/>
  <c r="I165" i="12"/>
  <c r="V324" i="12"/>
  <c r="L252" i="12"/>
  <c r="I40" i="12"/>
  <c r="E202" i="12"/>
  <c r="V274" i="12"/>
  <c r="K115" i="12"/>
  <c r="N315" i="12"/>
  <c r="L202" i="12"/>
  <c r="E302" i="12"/>
  <c r="I90" i="12"/>
  <c r="O327" i="12"/>
  <c r="Y327" i="12" s="1"/>
  <c r="E327" i="14" s="1"/>
  <c r="P350" i="12"/>
  <c r="L302" i="12"/>
  <c r="I23" i="12"/>
  <c r="E352" i="12"/>
  <c r="I140" i="12"/>
  <c r="V24" i="12"/>
  <c r="L352" i="12"/>
  <c r="I73" i="12"/>
  <c r="I190" i="12"/>
  <c r="O27" i="12"/>
  <c r="V124" i="12"/>
  <c r="I123" i="12"/>
  <c r="D250" i="12"/>
  <c r="E52" i="12"/>
  <c r="T74" i="12"/>
  <c r="I240" i="12"/>
  <c r="O77" i="12"/>
  <c r="V74" i="12"/>
  <c r="L52" i="12"/>
  <c r="U327" i="12"/>
  <c r="I173" i="12"/>
  <c r="E102" i="12"/>
  <c r="I290" i="12"/>
  <c r="O127" i="12"/>
  <c r="V224" i="12"/>
  <c r="L102" i="12"/>
  <c r="I273" i="12"/>
  <c r="D74" i="7"/>
  <c r="I65" i="12"/>
  <c r="K65" i="12"/>
  <c r="E122" i="12"/>
  <c r="J50" i="12"/>
  <c r="E172" i="12"/>
  <c r="E222" i="12"/>
  <c r="E272" i="12"/>
  <c r="G124" i="12"/>
  <c r="E322" i="12"/>
  <c r="U272" i="12"/>
  <c r="U22" i="12"/>
  <c r="U74" i="7"/>
  <c r="U326" i="12" s="1"/>
  <c r="S83" i="12"/>
  <c r="S350" i="12"/>
  <c r="L165" i="12"/>
  <c r="E300" i="12"/>
  <c r="K122" i="12"/>
  <c r="F283" i="12"/>
  <c r="O65" i="12"/>
  <c r="G15" i="12"/>
  <c r="N322" i="12"/>
  <c r="V223" i="12"/>
  <c r="F79" i="12"/>
  <c r="P124" i="12"/>
  <c r="S167" i="12"/>
  <c r="S183" i="12"/>
  <c r="T83" i="12"/>
  <c r="S50" i="12"/>
  <c r="L265" i="12"/>
  <c r="K222" i="12"/>
  <c r="F183" i="12"/>
  <c r="F17" i="12"/>
  <c r="O165" i="12"/>
  <c r="G265" i="12"/>
  <c r="N122" i="12"/>
  <c r="F329" i="12"/>
  <c r="S267" i="12"/>
  <c r="S233" i="12"/>
  <c r="T133" i="12"/>
  <c r="S100" i="12"/>
  <c r="L315" i="12"/>
  <c r="E50" i="12"/>
  <c r="K272" i="12"/>
  <c r="F233" i="12"/>
  <c r="F117" i="12"/>
  <c r="O215" i="12"/>
  <c r="G65" i="12"/>
  <c r="N22" i="12"/>
  <c r="F279" i="12"/>
  <c r="S317" i="12"/>
  <c r="S283" i="12"/>
  <c r="T333" i="12"/>
  <c r="S150" i="12"/>
  <c r="E100" i="12"/>
  <c r="K322" i="12"/>
  <c r="F333" i="12"/>
  <c r="Z333" i="12" s="1"/>
  <c r="F333" i="14" s="1"/>
  <c r="F317" i="12"/>
  <c r="Z317" i="12" s="1"/>
  <c r="F317" i="14" s="1"/>
  <c r="O265" i="12"/>
  <c r="G115" i="12"/>
  <c r="N72" i="12"/>
  <c r="F129" i="12"/>
  <c r="Q272" i="12"/>
  <c r="S333" i="12"/>
  <c r="T183" i="12"/>
  <c r="S200" i="12"/>
  <c r="L15" i="12"/>
  <c r="E150" i="12"/>
  <c r="F167" i="12"/>
  <c r="O315" i="12"/>
  <c r="G165" i="12"/>
  <c r="N172" i="12"/>
  <c r="F179" i="12"/>
  <c r="S17" i="12"/>
  <c r="K74" i="7"/>
  <c r="T233" i="12"/>
  <c r="S250" i="12"/>
  <c r="L65" i="12"/>
  <c r="E200" i="12"/>
  <c r="K72" i="12"/>
  <c r="F33" i="12"/>
  <c r="F217" i="12"/>
  <c r="N222" i="12"/>
  <c r="V73" i="12"/>
  <c r="S67" i="12"/>
  <c r="F74" i="7"/>
  <c r="F176" i="12" s="1"/>
  <c r="V123" i="12"/>
  <c r="D140" i="12"/>
  <c r="G227" i="12"/>
  <c r="D315" i="12"/>
  <c r="N47" i="12"/>
  <c r="T223" i="12"/>
  <c r="N147" i="12"/>
  <c r="N50" i="12"/>
  <c r="P96" i="7"/>
  <c r="N197" i="12"/>
  <c r="P76" i="7"/>
  <c r="P278" i="12" s="1"/>
  <c r="N247" i="12"/>
  <c r="N297" i="12"/>
  <c r="E329" i="12"/>
  <c r="F262" i="12"/>
  <c r="E324" i="12"/>
  <c r="Q340" i="12"/>
  <c r="E24" i="12"/>
  <c r="E74" i="12"/>
  <c r="E124" i="12"/>
  <c r="E174" i="12"/>
  <c r="E224" i="12"/>
  <c r="T23" i="12"/>
  <c r="T73" i="12"/>
  <c r="I152" i="12"/>
  <c r="T123" i="12"/>
  <c r="T273" i="12"/>
  <c r="T323" i="12"/>
  <c r="J224" i="12"/>
  <c r="F165" i="12"/>
  <c r="T265" i="12"/>
  <c r="U112" i="12"/>
  <c r="G74" i="12"/>
  <c r="J250" i="12"/>
  <c r="Q74" i="12"/>
  <c r="F265" i="12"/>
  <c r="T115" i="12"/>
  <c r="J233" i="12"/>
  <c r="U212" i="12"/>
  <c r="F315" i="12"/>
  <c r="T165" i="12"/>
  <c r="J333" i="12"/>
  <c r="U262" i="12"/>
  <c r="T315" i="12"/>
  <c r="U312" i="12"/>
  <c r="Z312" i="12" s="1"/>
  <c r="F312" i="14" s="1"/>
  <c r="J312" i="14" s="1"/>
  <c r="L74" i="7"/>
  <c r="F115" i="12"/>
  <c r="T215" i="12"/>
  <c r="Q323" i="12"/>
  <c r="F15" i="12"/>
  <c r="U12" i="12"/>
  <c r="O133" i="12"/>
  <c r="Q315" i="12"/>
  <c r="L76" i="7"/>
  <c r="O183" i="12"/>
  <c r="J65" i="12"/>
  <c r="I233" i="12"/>
  <c r="K50" i="12"/>
  <c r="D333" i="12"/>
  <c r="T124" i="12"/>
  <c r="I265" i="12"/>
  <c r="K165" i="12"/>
  <c r="P50" i="12"/>
  <c r="V272" i="12"/>
  <c r="D300" i="12"/>
  <c r="N177" i="12"/>
  <c r="T274" i="12"/>
  <c r="I315" i="12"/>
  <c r="K215" i="12"/>
  <c r="P100" i="12"/>
  <c r="N15" i="12"/>
  <c r="U27" i="12"/>
  <c r="V322" i="12"/>
  <c r="D350" i="12"/>
  <c r="E167" i="12"/>
  <c r="N227" i="12"/>
  <c r="N74" i="7"/>
  <c r="N126" i="12" s="1"/>
  <c r="T174" i="12"/>
  <c r="K265" i="12"/>
  <c r="P150" i="12"/>
  <c r="N65" i="12"/>
  <c r="U77" i="12"/>
  <c r="I74" i="7"/>
  <c r="I76" i="12" s="1"/>
  <c r="I215" i="12"/>
  <c r="K315" i="12"/>
  <c r="N115" i="12"/>
  <c r="U127" i="12"/>
  <c r="V72" i="12"/>
  <c r="D50" i="12"/>
  <c r="T224" i="12"/>
  <c r="S74" i="7"/>
  <c r="S326" i="12" s="1"/>
  <c r="T324" i="12"/>
  <c r="I15" i="12"/>
  <c r="P200" i="12"/>
  <c r="N165" i="12"/>
  <c r="U177" i="12"/>
  <c r="V22" i="12"/>
  <c r="D100" i="12"/>
  <c r="U227" i="12"/>
  <c r="V122" i="12"/>
  <c r="D150" i="12"/>
  <c r="N215" i="12"/>
  <c r="T50" i="12"/>
  <c r="V23" i="12"/>
  <c r="P74" i="12"/>
  <c r="Q222" i="12"/>
  <c r="P174" i="12"/>
  <c r="Q322" i="12"/>
  <c r="V173" i="12"/>
  <c r="P274" i="12"/>
  <c r="Q22" i="12"/>
  <c r="P24" i="12"/>
  <c r="Q72" i="12"/>
  <c r="P324" i="12"/>
  <c r="Z324" i="12" s="1"/>
  <c r="F324" i="14" s="1"/>
  <c r="V324" i="14" s="1"/>
  <c r="Q122" i="12"/>
  <c r="C350" i="14"/>
  <c r="F162" i="12"/>
  <c r="O324" i="12"/>
  <c r="N150" i="12"/>
  <c r="L340" i="12"/>
  <c r="I102" i="12"/>
  <c r="E279" i="12"/>
  <c r="D283" i="12"/>
  <c r="I183" i="12"/>
  <c r="J15" i="12"/>
  <c r="K200" i="12"/>
  <c r="F96" i="7"/>
  <c r="F98" i="12" s="1"/>
  <c r="O24" i="12"/>
  <c r="N100" i="12"/>
  <c r="L40" i="12"/>
  <c r="I252" i="12"/>
  <c r="I283" i="12"/>
  <c r="J324" i="12"/>
  <c r="J115" i="12"/>
  <c r="K250" i="12"/>
  <c r="F62" i="12"/>
  <c r="O74" i="12"/>
  <c r="N200" i="12"/>
  <c r="L90" i="12"/>
  <c r="I302" i="12"/>
  <c r="E29" i="12"/>
  <c r="D33" i="12"/>
  <c r="I333" i="12"/>
  <c r="J24" i="12"/>
  <c r="J165" i="12"/>
  <c r="K300" i="12"/>
  <c r="E76" i="7"/>
  <c r="E28" i="12" s="1"/>
  <c r="F112" i="12"/>
  <c r="O124" i="12"/>
  <c r="N250" i="12"/>
  <c r="L140" i="12"/>
  <c r="I352" i="12"/>
  <c r="E79" i="12"/>
  <c r="D83" i="12"/>
  <c r="J74" i="12"/>
  <c r="J315" i="12"/>
  <c r="K350" i="12"/>
  <c r="F12" i="12"/>
  <c r="O174" i="12"/>
  <c r="N300" i="12"/>
  <c r="L190" i="12"/>
  <c r="E129" i="12"/>
  <c r="D133" i="12"/>
  <c r="I33" i="12"/>
  <c r="J124" i="12"/>
  <c r="J215" i="12"/>
  <c r="K96" i="7"/>
  <c r="K298" i="12" s="1"/>
  <c r="U96" i="7"/>
  <c r="U98" i="12" s="1"/>
  <c r="F76" i="7"/>
  <c r="J76" i="7"/>
  <c r="J128" i="12" s="1"/>
  <c r="K76" i="7"/>
  <c r="K328" i="12" s="1"/>
  <c r="O76" i="7"/>
  <c r="O278" i="12" s="1"/>
  <c r="F212" i="12"/>
  <c r="O224" i="12"/>
  <c r="L240" i="12"/>
  <c r="I202" i="12"/>
  <c r="E179" i="12"/>
  <c r="D183" i="12"/>
  <c r="I83" i="12"/>
  <c r="J174" i="12"/>
  <c r="K150" i="12"/>
  <c r="U76" i="7"/>
  <c r="T76" i="7"/>
  <c r="T178" i="12" s="1"/>
  <c r="I76" i="7"/>
  <c r="I278" i="12" s="1"/>
  <c r="F277" i="12"/>
  <c r="G123" i="12"/>
  <c r="S352" i="12"/>
  <c r="S165" i="12"/>
  <c r="J322" i="12"/>
  <c r="S272" i="12"/>
  <c r="K27" i="12"/>
  <c r="S76" i="7"/>
  <c r="F127" i="12"/>
  <c r="G173" i="12"/>
  <c r="S215" i="12"/>
  <c r="S322" i="12"/>
  <c r="K127" i="12"/>
  <c r="D76" i="7"/>
  <c r="F227" i="12"/>
  <c r="G23" i="12"/>
  <c r="S52" i="12"/>
  <c r="S265" i="12"/>
  <c r="J22" i="12"/>
  <c r="K177" i="12"/>
  <c r="F327" i="12"/>
  <c r="G273" i="12"/>
  <c r="S102" i="12"/>
  <c r="S315" i="12"/>
  <c r="J72" i="12"/>
  <c r="S22" i="12"/>
  <c r="K227" i="12"/>
  <c r="G323" i="12"/>
  <c r="S152" i="12"/>
  <c r="J122" i="12"/>
  <c r="S72" i="12"/>
  <c r="K277" i="12"/>
  <c r="F27" i="12"/>
  <c r="S202" i="12"/>
  <c r="S15" i="12"/>
  <c r="J172" i="12"/>
  <c r="S122" i="12"/>
  <c r="E217" i="12"/>
  <c r="N277" i="12"/>
  <c r="E267" i="12"/>
  <c r="N327" i="12"/>
  <c r="E317" i="12"/>
  <c r="N77" i="12"/>
  <c r="E17" i="12"/>
  <c r="N27" i="12"/>
  <c r="E67" i="12"/>
  <c r="Q124" i="12"/>
  <c r="V65" i="12"/>
  <c r="Q23" i="12"/>
  <c r="G174" i="12"/>
  <c r="G140" i="12"/>
  <c r="J100" i="12"/>
  <c r="O233" i="12"/>
  <c r="D15" i="12"/>
  <c r="Q15" i="12"/>
  <c r="T150" i="12"/>
  <c r="Q174" i="12"/>
  <c r="V165" i="12"/>
  <c r="J283" i="12"/>
  <c r="Q73" i="12"/>
  <c r="G224" i="12"/>
  <c r="G190" i="12"/>
  <c r="J150" i="12"/>
  <c r="U50" i="12"/>
  <c r="O283" i="12"/>
  <c r="D65" i="12"/>
  <c r="Q65" i="12"/>
  <c r="T350" i="12"/>
  <c r="Y350" i="12" s="1"/>
  <c r="T100" i="12"/>
  <c r="Q224" i="12"/>
  <c r="V15" i="12"/>
  <c r="J33" i="12"/>
  <c r="Q123" i="12"/>
  <c r="G274" i="12"/>
  <c r="G40" i="12"/>
  <c r="J200" i="12"/>
  <c r="U100" i="12"/>
  <c r="O333" i="12"/>
  <c r="D115" i="12"/>
  <c r="Q115" i="12"/>
  <c r="T300" i="12"/>
  <c r="Q76" i="7"/>
  <c r="Q78" i="12" s="1"/>
  <c r="V74" i="7"/>
  <c r="V126" i="12" s="1"/>
  <c r="Q274" i="12"/>
  <c r="V115" i="12"/>
  <c r="J83" i="12"/>
  <c r="Q173" i="12"/>
  <c r="G324" i="12"/>
  <c r="AA324" i="12" s="1"/>
  <c r="G324" i="14" s="1"/>
  <c r="G240" i="12"/>
  <c r="J300" i="12"/>
  <c r="U150" i="12"/>
  <c r="D165" i="12"/>
  <c r="Q165" i="12"/>
  <c r="T200" i="12"/>
  <c r="U350" i="12"/>
  <c r="V76" i="7"/>
  <c r="V328" i="12" s="1"/>
  <c r="Q74" i="7"/>
  <c r="V215" i="12"/>
  <c r="J133" i="12"/>
  <c r="Q223" i="12"/>
  <c r="G290" i="12"/>
  <c r="U200" i="12"/>
  <c r="O33" i="12"/>
  <c r="D215" i="12"/>
  <c r="Q215" i="12"/>
  <c r="G90" i="12"/>
  <c r="G76" i="7"/>
  <c r="G78" i="12" s="1"/>
  <c r="G74" i="7"/>
  <c r="G126" i="12" s="1"/>
  <c r="J74" i="7"/>
  <c r="J176" i="12" s="1"/>
  <c r="J320" i="12"/>
  <c r="J270" i="12"/>
  <c r="J170" i="12"/>
  <c r="J120" i="12"/>
  <c r="J70" i="12"/>
  <c r="J20" i="12"/>
  <c r="J220" i="12"/>
  <c r="L113" i="12"/>
  <c r="L213" i="12"/>
  <c r="L63" i="12"/>
  <c r="L13" i="12"/>
  <c r="L163" i="12"/>
  <c r="L313" i="12"/>
  <c r="L263" i="12"/>
  <c r="F263" i="12"/>
  <c r="F313" i="12"/>
  <c r="F213" i="12"/>
  <c r="F163" i="12"/>
  <c r="F63" i="12"/>
  <c r="F113" i="12"/>
  <c r="F13" i="12"/>
  <c r="G63" i="12"/>
  <c r="G263" i="12"/>
  <c r="G13" i="12"/>
  <c r="G313" i="12"/>
  <c r="G113" i="12"/>
  <c r="G213" i="12"/>
  <c r="G163" i="12"/>
  <c r="P11" i="12"/>
  <c r="P111" i="12"/>
  <c r="P311" i="12"/>
  <c r="P261" i="12"/>
  <c r="P211" i="12"/>
  <c r="P161" i="12"/>
  <c r="P61" i="12"/>
  <c r="O67" i="7"/>
  <c r="E74" i="7"/>
  <c r="E276" i="12" s="1"/>
  <c r="U67" i="7"/>
  <c r="U169" i="12" s="1"/>
  <c r="J217" i="12"/>
  <c r="V140" i="12"/>
  <c r="I327" i="12"/>
  <c r="N183" i="12"/>
  <c r="D277" i="12"/>
  <c r="T67" i="12"/>
  <c r="L24" i="12"/>
  <c r="O111" i="12"/>
  <c r="O261" i="12"/>
  <c r="O11" i="12"/>
  <c r="O311" i="12"/>
  <c r="O161" i="12"/>
  <c r="O61" i="12"/>
  <c r="O211" i="12"/>
  <c r="U313" i="12"/>
  <c r="U263" i="12"/>
  <c r="U163" i="12"/>
  <c r="U113" i="12"/>
  <c r="U63" i="12"/>
  <c r="U13" i="12"/>
  <c r="U213" i="12"/>
  <c r="Q264" i="12"/>
  <c r="Q214" i="12"/>
  <c r="Q164" i="12"/>
  <c r="Q114" i="12"/>
  <c r="Q14" i="12"/>
  <c r="Q64" i="12"/>
  <c r="Q314" i="12"/>
  <c r="I220" i="12"/>
  <c r="I170" i="12"/>
  <c r="I120" i="12"/>
  <c r="I70" i="12"/>
  <c r="I320" i="12"/>
  <c r="I270" i="12"/>
  <c r="I20" i="12"/>
  <c r="T64" i="12"/>
  <c r="T14" i="12"/>
  <c r="T164" i="12"/>
  <c r="T214" i="12"/>
  <c r="T264" i="12"/>
  <c r="T314" i="12"/>
  <c r="T114" i="12"/>
  <c r="E313" i="12"/>
  <c r="E113" i="12"/>
  <c r="E263" i="12"/>
  <c r="E213" i="12"/>
  <c r="E163" i="12"/>
  <c r="E13" i="12"/>
  <c r="E63" i="12"/>
  <c r="C61" i="14"/>
  <c r="C161" i="14"/>
  <c r="C211" i="14"/>
  <c r="C11" i="14"/>
  <c r="C111" i="14"/>
  <c r="C311" i="14"/>
  <c r="C261" i="14"/>
  <c r="V263" i="12"/>
  <c r="V13" i="12"/>
  <c r="V213" i="12"/>
  <c r="V63" i="12"/>
  <c r="V163" i="12"/>
  <c r="V113" i="12"/>
  <c r="V313" i="12"/>
  <c r="S266" i="12"/>
  <c r="S216" i="12"/>
  <c r="S166" i="12"/>
  <c r="S116" i="12"/>
  <c r="S66" i="12"/>
  <c r="S316" i="12"/>
  <c r="S16" i="12"/>
  <c r="U114" i="12"/>
  <c r="U64" i="12"/>
  <c r="U314" i="12"/>
  <c r="U214" i="12"/>
  <c r="U14" i="12"/>
  <c r="U164" i="12"/>
  <c r="U264" i="12"/>
  <c r="D211" i="12"/>
  <c r="D161" i="12"/>
  <c r="D111" i="12"/>
  <c r="D61" i="12"/>
  <c r="D311" i="12"/>
  <c r="D11" i="12"/>
  <c r="D261" i="12"/>
  <c r="N316" i="12"/>
  <c r="N166" i="12"/>
  <c r="N266" i="12"/>
  <c r="N216" i="12"/>
  <c r="N66" i="12"/>
  <c r="N116" i="12"/>
  <c r="N16" i="12"/>
  <c r="T67" i="7"/>
  <c r="T219" i="12" s="1"/>
  <c r="T74" i="7"/>
  <c r="T176" i="12" s="1"/>
  <c r="P67" i="7"/>
  <c r="J267" i="12"/>
  <c r="V290" i="12"/>
  <c r="I27" i="12"/>
  <c r="N83" i="12"/>
  <c r="D27" i="12"/>
  <c r="T317" i="12"/>
  <c r="L174" i="12"/>
  <c r="N69" i="7"/>
  <c r="I69" i="7"/>
  <c r="S69" i="7"/>
  <c r="D20" i="11"/>
  <c r="D69" i="7"/>
  <c r="G211" i="12"/>
  <c r="G311" i="12"/>
  <c r="G111" i="12"/>
  <c r="G11" i="12"/>
  <c r="G161" i="12"/>
  <c r="G61" i="12"/>
  <c r="G261" i="12"/>
  <c r="E20" i="12"/>
  <c r="E170" i="12"/>
  <c r="E120" i="12"/>
  <c r="E320" i="12"/>
  <c r="E220" i="12"/>
  <c r="E270" i="12"/>
  <c r="E70" i="12"/>
  <c r="S264" i="12"/>
  <c r="S214" i="12"/>
  <c r="S164" i="12"/>
  <c r="S114" i="12"/>
  <c r="S64" i="12"/>
  <c r="S14" i="12"/>
  <c r="S314" i="12"/>
  <c r="G270" i="12"/>
  <c r="G120" i="12"/>
  <c r="G170" i="12"/>
  <c r="G70" i="12"/>
  <c r="G20" i="12"/>
  <c r="G220" i="12"/>
  <c r="G320" i="12"/>
  <c r="N120" i="12"/>
  <c r="N70" i="12"/>
  <c r="N170" i="12"/>
  <c r="N320" i="12"/>
  <c r="N20" i="12"/>
  <c r="N270" i="12"/>
  <c r="N220" i="12"/>
  <c r="E16" i="12"/>
  <c r="E166" i="12"/>
  <c r="E216" i="12"/>
  <c r="E116" i="12"/>
  <c r="E316" i="12"/>
  <c r="E66" i="12"/>
  <c r="E266" i="12"/>
  <c r="C14" i="14"/>
  <c r="C164" i="14"/>
  <c r="C114" i="14"/>
  <c r="C214" i="14"/>
  <c r="C64" i="14"/>
  <c r="C264" i="14"/>
  <c r="C314" i="14"/>
  <c r="C270" i="14"/>
  <c r="C70" i="14"/>
  <c r="C120" i="14"/>
  <c r="C20" i="14"/>
  <c r="C170" i="14"/>
  <c r="C220" i="14"/>
  <c r="C320" i="14"/>
  <c r="F216" i="12"/>
  <c r="F166" i="12"/>
  <c r="F316" i="12"/>
  <c r="F66" i="12"/>
  <c r="F266" i="12"/>
  <c r="F16" i="12"/>
  <c r="F116" i="12"/>
  <c r="Q113" i="12"/>
  <c r="Q313" i="12"/>
  <c r="Q263" i="12"/>
  <c r="Q213" i="12"/>
  <c r="Q13" i="12"/>
  <c r="Q163" i="12"/>
  <c r="Q63" i="12"/>
  <c r="I316" i="12"/>
  <c r="I266" i="12"/>
  <c r="I166" i="12"/>
  <c r="I116" i="12"/>
  <c r="I216" i="12"/>
  <c r="I66" i="12"/>
  <c r="I16" i="12"/>
  <c r="F211" i="12"/>
  <c r="F161" i="12"/>
  <c r="F111" i="12"/>
  <c r="F311" i="12"/>
  <c r="F61" i="12"/>
  <c r="F11" i="12"/>
  <c r="F261" i="12"/>
  <c r="U70" i="12"/>
  <c r="U20" i="12"/>
  <c r="U270" i="12"/>
  <c r="U220" i="12"/>
  <c r="U170" i="12"/>
  <c r="U320" i="12"/>
  <c r="U120" i="12"/>
  <c r="K13" i="12"/>
  <c r="K113" i="12"/>
  <c r="K313" i="12"/>
  <c r="K263" i="12"/>
  <c r="K213" i="12"/>
  <c r="K63" i="12"/>
  <c r="K163" i="12"/>
  <c r="D164" i="12"/>
  <c r="D114" i="12"/>
  <c r="D14" i="12"/>
  <c r="D314" i="12"/>
  <c r="D264" i="12"/>
  <c r="D214" i="12"/>
  <c r="D64" i="12"/>
  <c r="O64" i="12"/>
  <c r="O14" i="12"/>
  <c r="O264" i="12"/>
  <c r="O214" i="12"/>
  <c r="O164" i="12"/>
  <c r="O314" i="12"/>
  <c r="O114" i="12"/>
  <c r="L311" i="12"/>
  <c r="L261" i="12"/>
  <c r="L11" i="12"/>
  <c r="L211" i="12"/>
  <c r="L161" i="12"/>
  <c r="L111" i="12"/>
  <c r="L61" i="12"/>
  <c r="S320" i="12"/>
  <c r="S170" i="12"/>
  <c r="S270" i="12"/>
  <c r="S120" i="12"/>
  <c r="S220" i="12"/>
  <c r="S70" i="12"/>
  <c r="S20" i="12"/>
  <c r="J17" i="12"/>
  <c r="V340" i="12"/>
  <c r="I77" i="12"/>
  <c r="N233" i="12"/>
  <c r="D77" i="12"/>
  <c r="T217" i="12"/>
  <c r="L224" i="12"/>
  <c r="J161" i="12"/>
  <c r="J111" i="12"/>
  <c r="J61" i="12"/>
  <c r="J11" i="12"/>
  <c r="J261" i="12"/>
  <c r="J311" i="12"/>
  <c r="J211" i="12"/>
  <c r="Q311" i="12"/>
  <c r="Q261" i="12"/>
  <c r="Q161" i="12"/>
  <c r="Q111" i="12"/>
  <c r="Q61" i="12"/>
  <c r="Q211" i="12"/>
  <c r="Q11" i="12"/>
  <c r="N114" i="12"/>
  <c r="N314" i="12"/>
  <c r="N64" i="12"/>
  <c r="N264" i="12"/>
  <c r="N214" i="12"/>
  <c r="N164" i="12"/>
  <c r="N14" i="12"/>
  <c r="V320" i="12"/>
  <c r="V220" i="12"/>
  <c r="V170" i="12"/>
  <c r="V120" i="12"/>
  <c r="V20" i="12"/>
  <c r="V270" i="12"/>
  <c r="V70" i="12"/>
  <c r="G216" i="12"/>
  <c r="G16" i="12"/>
  <c r="G116" i="12"/>
  <c r="G266" i="12"/>
  <c r="G66" i="12"/>
  <c r="G166" i="12"/>
  <c r="G316" i="12"/>
  <c r="D170" i="12"/>
  <c r="D120" i="12"/>
  <c r="D320" i="12"/>
  <c r="D270" i="12"/>
  <c r="D70" i="12"/>
  <c r="D20" i="12"/>
  <c r="D220" i="12"/>
  <c r="C121" i="14"/>
  <c r="C171" i="14"/>
  <c r="C221" i="14"/>
  <c r="C71" i="14"/>
  <c r="C271" i="14"/>
  <c r="C21" i="14"/>
  <c r="C321" i="14"/>
  <c r="U166" i="12"/>
  <c r="U116" i="12"/>
  <c r="U66" i="12"/>
  <c r="U16" i="12"/>
  <c r="U316" i="12"/>
  <c r="U216" i="12"/>
  <c r="U266" i="12"/>
  <c r="U69" i="7"/>
  <c r="K69" i="7"/>
  <c r="F20" i="11"/>
  <c r="P69" i="7"/>
  <c r="F69" i="7"/>
  <c r="F114" i="12"/>
  <c r="F264" i="12"/>
  <c r="F64" i="12"/>
  <c r="F14" i="12"/>
  <c r="F164" i="12"/>
  <c r="F314" i="12"/>
  <c r="F214" i="12"/>
  <c r="U261" i="12"/>
  <c r="U111" i="12"/>
  <c r="U161" i="12"/>
  <c r="U61" i="12"/>
  <c r="U311" i="12"/>
  <c r="U211" i="12"/>
  <c r="U11" i="12"/>
  <c r="S161" i="12"/>
  <c r="S61" i="12"/>
  <c r="S311" i="12"/>
  <c r="S211" i="12"/>
  <c r="S11" i="12"/>
  <c r="S111" i="12"/>
  <c r="S261" i="12"/>
  <c r="K67" i="7"/>
  <c r="K319" i="12" s="1"/>
  <c r="V190" i="12"/>
  <c r="T270" i="12"/>
  <c r="T320" i="12"/>
  <c r="T170" i="12"/>
  <c r="T120" i="12"/>
  <c r="T70" i="12"/>
  <c r="T20" i="12"/>
  <c r="T220" i="12"/>
  <c r="L69" i="7"/>
  <c r="G20" i="11"/>
  <c r="G69" i="7"/>
  <c r="Q69" i="7"/>
  <c r="V69" i="7"/>
  <c r="J67" i="12"/>
  <c r="I127" i="12"/>
  <c r="N283" i="12"/>
  <c r="D127" i="12"/>
  <c r="T267" i="12"/>
  <c r="L274" i="12"/>
  <c r="E161" i="12"/>
  <c r="E61" i="12"/>
  <c r="E311" i="12"/>
  <c r="E111" i="12"/>
  <c r="E261" i="12"/>
  <c r="E211" i="12"/>
  <c r="E11" i="12"/>
  <c r="V314" i="12"/>
  <c r="V264" i="12"/>
  <c r="V214" i="12"/>
  <c r="V64" i="12"/>
  <c r="V164" i="12"/>
  <c r="V114" i="12"/>
  <c r="V14" i="12"/>
  <c r="I114" i="12"/>
  <c r="I64" i="12"/>
  <c r="I314" i="12"/>
  <c r="I264" i="12"/>
  <c r="I14" i="12"/>
  <c r="I214" i="12"/>
  <c r="I164" i="12"/>
  <c r="L216" i="12"/>
  <c r="L316" i="12"/>
  <c r="L166" i="12"/>
  <c r="L116" i="12"/>
  <c r="L16" i="12"/>
  <c r="L66" i="12"/>
  <c r="L266" i="12"/>
  <c r="J113" i="12"/>
  <c r="J63" i="12"/>
  <c r="J13" i="12"/>
  <c r="J213" i="12"/>
  <c r="J263" i="12"/>
  <c r="J163" i="12"/>
  <c r="J313" i="12"/>
  <c r="D113" i="12"/>
  <c r="D13" i="12"/>
  <c r="D63" i="12"/>
  <c r="D313" i="12"/>
  <c r="D263" i="12"/>
  <c r="D163" i="12"/>
  <c r="D213" i="12"/>
  <c r="O166" i="12"/>
  <c r="O316" i="12"/>
  <c r="O116" i="12"/>
  <c r="O266" i="12"/>
  <c r="O66" i="12"/>
  <c r="O216" i="12"/>
  <c r="O16" i="12"/>
  <c r="P116" i="12"/>
  <c r="P216" i="12"/>
  <c r="P66" i="12"/>
  <c r="P316" i="12"/>
  <c r="P16" i="12"/>
  <c r="P266" i="12"/>
  <c r="P166" i="12"/>
  <c r="K114" i="12"/>
  <c r="K14" i="12"/>
  <c r="K314" i="12"/>
  <c r="K264" i="12"/>
  <c r="K164" i="12"/>
  <c r="K64" i="12"/>
  <c r="K214" i="12"/>
  <c r="P220" i="12"/>
  <c r="P120" i="12"/>
  <c r="P320" i="12"/>
  <c r="P20" i="12"/>
  <c r="P270" i="12"/>
  <c r="P170" i="12"/>
  <c r="P70" i="12"/>
  <c r="I213" i="12"/>
  <c r="I163" i="12"/>
  <c r="I113" i="12"/>
  <c r="I313" i="12"/>
  <c r="I63" i="12"/>
  <c r="I13" i="12"/>
  <c r="I263" i="12"/>
  <c r="K261" i="12"/>
  <c r="K161" i="12"/>
  <c r="K61" i="12"/>
  <c r="K211" i="12"/>
  <c r="K11" i="12"/>
  <c r="K111" i="12"/>
  <c r="K311" i="12"/>
  <c r="J117" i="12"/>
  <c r="V40" i="12"/>
  <c r="I177" i="12"/>
  <c r="D177" i="12"/>
  <c r="V111" i="12"/>
  <c r="V61" i="12"/>
  <c r="V11" i="12"/>
  <c r="V211" i="12"/>
  <c r="V261" i="12"/>
  <c r="V311" i="12"/>
  <c r="V161" i="12"/>
  <c r="P313" i="12"/>
  <c r="P13" i="12"/>
  <c r="P213" i="12"/>
  <c r="P63" i="12"/>
  <c r="P163" i="12"/>
  <c r="P113" i="12"/>
  <c r="P263" i="12"/>
  <c r="G264" i="12"/>
  <c r="G314" i="12"/>
  <c r="G164" i="12"/>
  <c r="G114" i="12"/>
  <c r="G64" i="12"/>
  <c r="G214" i="12"/>
  <c r="G14" i="12"/>
  <c r="L270" i="12"/>
  <c r="L170" i="12"/>
  <c r="L220" i="12"/>
  <c r="L120" i="12"/>
  <c r="L70" i="12"/>
  <c r="L20" i="12"/>
  <c r="L320" i="12"/>
  <c r="V66" i="12"/>
  <c r="V166" i="12"/>
  <c r="V16" i="12"/>
  <c r="V216" i="12"/>
  <c r="V266" i="12"/>
  <c r="V316" i="12"/>
  <c r="V116" i="12"/>
  <c r="J214" i="12"/>
  <c r="J14" i="12"/>
  <c r="J264" i="12"/>
  <c r="J164" i="12"/>
  <c r="J114" i="12"/>
  <c r="J314" i="12"/>
  <c r="J64" i="12"/>
  <c r="T313" i="12"/>
  <c r="T13" i="12"/>
  <c r="T163" i="12"/>
  <c r="T263" i="12"/>
  <c r="T113" i="12"/>
  <c r="T63" i="12"/>
  <c r="T213" i="12"/>
  <c r="N163" i="12"/>
  <c r="N313" i="12"/>
  <c r="N63" i="12"/>
  <c r="N263" i="12"/>
  <c r="N213" i="12"/>
  <c r="N113" i="12"/>
  <c r="N13" i="12"/>
  <c r="T316" i="12"/>
  <c r="T116" i="12"/>
  <c r="T216" i="12"/>
  <c r="T66" i="12"/>
  <c r="T16" i="12"/>
  <c r="T266" i="12"/>
  <c r="T166" i="12"/>
  <c r="C116" i="14"/>
  <c r="C66" i="14"/>
  <c r="C16" i="14"/>
  <c r="C266" i="14"/>
  <c r="C316" i="14"/>
  <c r="C166" i="14"/>
  <c r="C216" i="14"/>
  <c r="P214" i="12"/>
  <c r="P314" i="12"/>
  <c r="P164" i="12"/>
  <c r="P14" i="12"/>
  <c r="P114" i="12"/>
  <c r="P64" i="12"/>
  <c r="P264" i="12"/>
  <c r="I11" i="12"/>
  <c r="I311" i="12"/>
  <c r="I211" i="12"/>
  <c r="I261" i="12"/>
  <c r="I161" i="12"/>
  <c r="I61" i="12"/>
  <c r="I111" i="12"/>
  <c r="K120" i="12"/>
  <c r="K20" i="12"/>
  <c r="K70" i="12"/>
  <c r="K270" i="12"/>
  <c r="K170" i="12"/>
  <c r="K320" i="12"/>
  <c r="K220" i="12"/>
  <c r="C163" i="14"/>
  <c r="C13" i="14"/>
  <c r="C63" i="14"/>
  <c r="C213" i="14"/>
  <c r="C263" i="14"/>
  <c r="C113" i="14"/>
  <c r="C313" i="14"/>
  <c r="K216" i="12"/>
  <c r="K116" i="12"/>
  <c r="K66" i="12"/>
  <c r="K16" i="12"/>
  <c r="K166" i="12"/>
  <c r="K316" i="12"/>
  <c r="K266" i="12"/>
  <c r="T61" i="12"/>
  <c r="T311" i="12"/>
  <c r="T261" i="12"/>
  <c r="T211" i="12"/>
  <c r="T111" i="12"/>
  <c r="T161" i="12"/>
  <c r="T11" i="12"/>
  <c r="E20" i="11"/>
  <c r="O69" i="7"/>
  <c r="T69" i="7"/>
  <c r="J69" i="7"/>
  <c r="E69" i="7"/>
  <c r="O20" i="12"/>
  <c r="O220" i="12"/>
  <c r="O120" i="12"/>
  <c r="O320" i="12"/>
  <c r="O270" i="12"/>
  <c r="O170" i="12"/>
  <c r="O70" i="12"/>
  <c r="L164" i="12"/>
  <c r="L114" i="12"/>
  <c r="L14" i="12"/>
  <c r="L264" i="12"/>
  <c r="L314" i="12"/>
  <c r="L214" i="12"/>
  <c r="L64" i="12"/>
  <c r="Q120" i="12"/>
  <c r="Q220" i="12"/>
  <c r="Q70" i="12"/>
  <c r="Q20" i="12"/>
  <c r="Q320" i="12"/>
  <c r="Q270" i="12"/>
  <c r="Q170" i="12"/>
  <c r="Q216" i="12"/>
  <c r="Q16" i="12"/>
  <c r="Q166" i="12"/>
  <c r="Q116" i="12"/>
  <c r="Q66" i="12"/>
  <c r="Q266" i="12"/>
  <c r="Q316" i="12"/>
  <c r="E14" i="12"/>
  <c r="E214" i="12"/>
  <c r="E314" i="12"/>
  <c r="E114" i="12"/>
  <c r="E264" i="12"/>
  <c r="E64" i="12"/>
  <c r="E164" i="12"/>
  <c r="O313" i="12"/>
  <c r="O163" i="12"/>
  <c r="O113" i="12"/>
  <c r="O13" i="12"/>
  <c r="O263" i="12"/>
  <c r="O213" i="12"/>
  <c r="O63" i="12"/>
  <c r="S63" i="12"/>
  <c r="S13" i="12"/>
  <c r="S313" i="12"/>
  <c r="S263" i="12"/>
  <c r="S213" i="12"/>
  <c r="S163" i="12"/>
  <c r="S113" i="12"/>
  <c r="J116" i="12"/>
  <c r="J216" i="12"/>
  <c r="J66" i="12"/>
  <c r="J166" i="12"/>
  <c r="J266" i="12"/>
  <c r="J16" i="12"/>
  <c r="J316" i="12"/>
  <c r="D66" i="12"/>
  <c r="D266" i="12"/>
  <c r="D16" i="12"/>
  <c r="D316" i="12"/>
  <c r="D216" i="12"/>
  <c r="D166" i="12"/>
  <c r="D116" i="12"/>
  <c r="N311" i="12"/>
  <c r="N211" i="12"/>
  <c r="N261" i="12"/>
  <c r="N11" i="12"/>
  <c r="N161" i="12"/>
  <c r="N111" i="12"/>
  <c r="N61" i="12"/>
  <c r="F120" i="12"/>
  <c r="F320" i="12"/>
  <c r="F220" i="12"/>
  <c r="F270" i="12"/>
  <c r="F70" i="12"/>
  <c r="F170" i="12"/>
  <c r="F20" i="12"/>
  <c r="I48" i="7"/>
  <c r="I48" i="10"/>
  <c r="D48" i="10"/>
  <c r="J48" i="7"/>
  <c r="J48" i="10"/>
  <c r="E48" i="10"/>
  <c r="J42" i="10"/>
  <c r="E42" i="10"/>
  <c r="I42" i="10"/>
  <c r="D42" i="10"/>
  <c r="J8" i="7"/>
  <c r="E8" i="11" s="1"/>
  <c r="J8" i="10"/>
  <c r="L8" i="7"/>
  <c r="G8" i="11" s="1"/>
  <c r="L8" i="10"/>
  <c r="K42" i="10"/>
  <c r="F42" i="10"/>
  <c r="K8" i="7"/>
  <c r="F8" i="11" s="1"/>
  <c r="K8" i="10"/>
  <c r="L48" i="7"/>
  <c r="L48" i="10"/>
  <c r="G48" i="10"/>
  <c r="K48" i="7"/>
  <c r="F48" i="11" s="1"/>
  <c r="K48" i="10"/>
  <c r="F48" i="10"/>
  <c r="G42" i="10"/>
  <c r="L42" i="10"/>
  <c r="I8" i="7"/>
  <c r="D8" i="11" s="1"/>
  <c r="I8" i="10"/>
  <c r="C351" i="14"/>
  <c r="AA333" i="12"/>
  <c r="G333" i="14" s="1"/>
  <c r="K333" i="14" s="1"/>
  <c r="V96" i="7"/>
  <c r="V348" i="12" s="1"/>
  <c r="Z352" i="12"/>
  <c r="Z340" i="12"/>
  <c r="F340" i="14" s="1"/>
  <c r="X350" i="12"/>
  <c r="AA329" i="12"/>
  <c r="AA351" i="12"/>
  <c r="Z322" i="12"/>
  <c r="F322" i="14" s="1"/>
  <c r="Y347" i="12"/>
  <c r="E347" i="14" s="1"/>
  <c r="Y351" i="12"/>
  <c r="X340" i="12"/>
  <c r="D340" i="14" s="1"/>
  <c r="X351" i="12"/>
  <c r="Y329" i="12"/>
  <c r="AA327" i="12"/>
  <c r="G327" i="14" s="1"/>
  <c r="X323" i="12"/>
  <c r="AA317" i="12"/>
  <c r="G317" i="14" s="1"/>
  <c r="Z351" i="12"/>
  <c r="Y352" i="12"/>
  <c r="X317" i="12"/>
  <c r="D317" i="14" s="1"/>
  <c r="AA350" i="12"/>
  <c r="X324" i="12"/>
  <c r="D324" i="14" s="1"/>
  <c r="X329" i="12"/>
  <c r="AA347" i="12"/>
  <c r="G347" i="14" s="1"/>
  <c r="Z323" i="12"/>
  <c r="Z347" i="12"/>
  <c r="F347" i="14" s="1"/>
  <c r="N310" i="12"/>
  <c r="N260" i="12"/>
  <c r="N210" i="12"/>
  <c r="N160" i="12"/>
  <c r="N110" i="12"/>
  <c r="N60" i="12"/>
  <c r="N10" i="12"/>
  <c r="J260" i="12"/>
  <c r="J210" i="12"/>
  <c r="J310" i="12"/>
  <c r="J160" i="12"/>
  <c r="J110" i="12"/>
  <c r="J60" i="12"/>
  <c r="J10" i="12"/>
  <c r="Q307" i="12"/>
  <c r="Q257" i="12"/>
  <c r="Q207" i="12"/>
  <c r="Q157" i="12"/>
  <c r="Q107" i="12"/>
  <c r="Q57" i="12"/>
  <c r="Q7" i="12"/>
  <c r="N332" i="12"/>
  <c r="N282" i="12"/>
  <c r="N232" i="12"/>
  <c r="N132" i="12"/>
  <c r="N82" i="12"/>
  <c r="N182" i="12"/>
  <c r="N32" i="12"/>
  <c r="O318" i="12"/>
  <c r="O268" i="12"/>
  <c r="O218" i="12"/>
  <c r="O168" i="12"/>
  <c r="O118" i="12"/>
  <c r="O68" i="12"/>
  <c r="O18" i="12"/>
  <c r="S325" i="12"/>
  <c r="S275" i="12"/>
  <c r="S225" i="12"/>
  <c r="S175" i="12"/>
  <c r="S125" i="12"/>
  <c r="S75" i="12"/>
  <c r="S25" i="12"/>
  <c r="G330" i="12"/>
  <c r="G280" i="12"/>
  <c r="G230" i="12"/>
  <c r="G180" i="12"/>
  <c r="G130" i="12"/>
  <c r="G80" i="12"/>
  <c r="G30" i="12"/>
  <c r="K307" i="12"/>
  <c r="K257" i="12"/>
  <c r="K207" i="12"/>
  <c r="K107" i="12"/>
  <c r="K57" i="12"/>
  <c r="K157" i="12"/>
  <c r="K7" i="12"/>
  <c r="U328" i="12"/>
  <c r="U278" i="12"/>
  <c r="U228" i="12"/>
  <c r="U178" i="12"/>
  <c r="U128" i="12"/>
  <c r="U78" i="12"/>
  <c r="U28" i="12"/>
  <c r="J281" i="12"/>
  <c r="J231" i="12"/>
  <c r="J331" i="12"/>
  <c r="J181" i="12"/>
  <c r="J131" i="12"/>
  <c r="J81" i="12"/>
  <c r="J31" i="12"/>
  <c r="T291" i="12"/>
  <c r="T241" i="12"/>
  <c r="T191" i="12"/>
  <c r="T341" i="12"/>
  <c r="T141" i="12"/>
  <c r="T91" i="12"/>
  <c r="T41" i="12"/>
  <c r="P339" i="12"/>
  <c r="P139" i="12"/>
  <c r="P89" i="12"/>
  <c r="P39" i="12"/>
  <c r="P289" i="12"/>
  <c r="P189" i="12"/>
  <c r="P239" i="12"/>
  <c r="P225" i="12"/>
  <c r="P175" i="12"/>
  <c r="P125" i="12"/>
  <c r="P75" i="12"/>
  <c r="P275" i="12"/>
  <c r="P325" i="12"/>
  <c r="P25" i="12"/>
  <c r="D330" i="12"/>
  <c r="D280" i="12"/>
  <c r="D230" i="12"/>
  <c r="D180" i="12"/>
  <c r="D130" i="12"/>
  <c r="D80" i="12"/>
  <c r="D30" i="12"/>
  <c r="L331" i="12"/>
  <c r="L281" i="12"/>
  <c r="L231" i="12"/>
  <c r="L181" i="12"/>
  <c r="L131" i="12"/>
  <c r="L81" i="12"/>
  <c r="L31" i="12"/>
  <c r="E346" i="12"/>
  <c r="E296" i="12"/>
  <c r="E246" i="12"/>
  <c r="E196" i="12"/>
  <c r="E146" i="12"/>
  <c r="E96" i="12"/>
  <c r="E46" i="12"/>
  <c r="I310" i="12"/>
  <c r="I260" i="12"/>
  <c r="I160" i="12"/>
  <c r="I110" i="12"/>
  <c r="I60" i="12"/>
  <c r="I10" i="12"/>
  <c r="I210" i="12"/>
  <c r="L325" i="12"/>
  <c r="L275" i="12"/>
  <c r="L225" i="12"/>
  <c r="L175" i="12"/>
  <c r="L125" i="12"/>
  <c r="L75" i="12"/>
  <c r="L25" i="12"/>
  <c r="D332" i="12"/>
  <c r="D282" i="12"/>
  <c r="D232" i="12"/>
  <c r="D182" i="12"/>
  <c r="D132" i="12"/>
  <c r="D82" i="12"/>
  <c r="D32" i="12"/>
  <c r="U341" i="12"/>
  <c r="U291" i="12"/>
  <c r="U241" i="12"/>
  <c r="U191" i="12"/>
  <c r="U141" i="12"/>
  <c r="U91" i="12"/>
  <c r="U41" i="12"/>
  <c r="N339" i="12"/>
  <c r="N289" i="12"/>
  <c r="N239" i="12"/>
  <c r="N189" i="12"/>
  <c r="N139" i="12"/>
  <c r="N89" i="12"/>
  <c r="N39" i="12"/>
  <c r="D325" i="12"/>
  <c r="D275" i="12"/>
  <c r="D225" i="12"/>
  <c r="D175" i="12"/>
  <c r="D125" i="12"/>
  <c r="D75" i="12"/>
  <c r="D25" i="12"/>
  <c r="T230" i="12"/>
  <c r="T180" i="12"/>
  <c r="T280" i="12"/>
  <c r="T330" i="12"/>
  <c r="T130" i="12"/>
  <c r="T80" i="12"/>
  <c r="T30" i="12"/>
  <c r="F326" i="12"/>
  <c r="D331" i="12"/>
  <c r="D281" i="12"/>
  <c r="D231" i="12"/>
  <c r="D181" i="12"/>
  <c r="D131" i="12"/>
  <c r="D81" i="12"/>
  <c r="D31" i="12"/>
  <c r="F331" i="12"/>
  <c r="F231" i="12"/>
  <c r="F181" i="12"/>
  <c r="F281" i="12"/>
  <c r="F131" i="12"/>
  <c r="F81" i="12"/>
  <c r="F31" i="12"/>
  <c r="L339" i="12"/>
  <c r="L289" i="12"/>
  <c r="L239" i="12"/>
  <c r="L189" i="12"/>
  <c r="L139" i="12"/>
  <c r="L89" i="12"/>
  <c r="L39" i="12"/>
  <c r="N307" i="12"/>
  <c r="N257" i="12"/>
  <c r="N207" i="12"/>
  <c r="N107" i="12"/>
  <c r="N57" i="12"/>
  <c r="N157" i="12"/>
  <c r="N7" i="12"/>
  <c r="E332" i="12"/>
  <c r="E282" i="12"/>
  <c r="E182" i="12"/>
  <c r="E132" i="12"/>
  <c r="E82" i="12"/>
  <c r="E32" i="12"/>
  <c r="E232" i="12"/>
  <c r="U325" i="12"/>
  <c r="U275" i="12"/>
  <c r="U225" i="12"/>
  <c r="U175" i="12"/>
  <c r="U125" i="12"/>
  <c r="U75" i="12"/>
  <c r="U25" i="12"/>
  <c r="F284" i="12"/>
  <c r="F134" i="12"/>
  <c r="F334" i="12"/>
  <c r="F234" i="12"/>
  <c r="F184" i="12"/>
  <c r="F84" i="12"/>
  <c r="F34" i="12"/>
  <c r="G319" i="12"/>
  <c r="G19" i="12"/>
  <c r="G169" i="12"/>
  <c r="G119" i="12"/>
  <c r="G69" i="12"/>
  <c r="G269" i="12"/>
  <c r="G219" i="12"/>
  <c r="N76" i="12"/>
  <c r="N346" i="12"/>
  <c r="N296" i="12"/>
  <c r="N246" i="12"/>
  <c r="N196" i="12"/>
  <c r="N96" i="12"/>
  <c r="N46" i="12"/>
  <c r="N146" i="12"/>
  <c r="V325" i="12"/>
  <c r="V275" i="12"/>
  <c r="V225" i="12"/>
  <c r="V125" i="12"/>
  <c r="V75" i="12"/>
  <c r="V175" i="12"/>
  <c r="V25" i="12"/>
  <c r="G332" i="12"/>
  <c r="G282" i="12"/>
  <c r="G232" i="12"/>
  <c r="G32" i="12"/>
  <c r="G182" i="12"/>
  <c r="G132" i="12"/>
  <c r="G82" i="12"/>
  <c r="K341" i="12"/>
  <c r="K291" i="12"/>
  <c r="K241" i="12"/>
  <c r="K91" i="12"/>
  <c r="K191" i="12"/>
  <c r="K41" i="12"/>
  <c r="K141" i="12"/>
  <c r="I339" i="12"/>
  <c r="I289" i="12"/>
  <c r="I239" i="12"/>
  <c r="I189" i="12"/>
  <c r="I139" i="12"/>
  <c r="I89" i="12"/>
  <c r="I39" i="12"/>
  <c r="G318" i="12"/>
  <c r="G268" i="12"/>
  <c r="G168" i="12"/>
  <c r="G118" i="12"/>
  <c r="G68" i="12"/>
  <c r="G18" i="12"/>
  <c r="G218" i="12"/>
  <c r="U318" i="12"/>
  <c r="U268" i="12"/>
  <c r="U218" i="12"/>
  <c r="U168" i="12"/>
  <c r="U118" i="12"/>
  <c r="U68" i="12"/>
  <c r="U18" i="12"/>
  <c r="O330" i="12"/>
  <c r="O280" i="12"/>
  <c r="O230" i="12"/>
  <c r="O180" i="12"/>
  <c r="O130" i="12"/>
  <c r="O80" i="12"/>
  <c r="O30" i="12"/>
  <c r="U330" i="12"/>
  <c r="U280" i="12"/>
  <c r="U230" i="12"/>
  <c r="U180" i="12"/>
  <c r="U130" i="12"/>
  <c r="U80" i="12"/>
  <c r="U30" i="12"/>
  <c r="S319" i="12"/>
  <c r="S269" i="12"/>
  <c r="S219" i="12"/>
  <c r="S169" i="12"/>
  <c r="S119" i="12"/>
  <c r="S69" i="12"/>
  <c r="S19" i="12"/>
  <c r="K326" i="12"/>
  <c r="K276" i="12"/>
  <c r="K226" i="12"/>
  <c r="K26" i="12"/>
  <c r="K176" i="12"/>
  <c r="K76" i="12"/>
  <c r="K126" i="12"/>
  <c r="L341" i="12"/>
  <c r="L291" i="12"/>
  <c r="L241" i="12"/>
  <c r="L191" i="12"/>
  <c r="L141" i="12"/>
  <c r="L91" i="12"/>
  <c r="L41" i="12"/>
  <c r="D307" i="12"/>
  <c r="D257" i="12"/>
  <c r="D207" i="12"/>
  <c r="D157" i="12"/>
  <c r="D107" i="12"/>
  <c r="D57" i="12"/>
  <c r="D7" i="12"/>
  <c r="D341" i="12"/>
  <c r="D291" i="12"/>
  <c r="D241" i="12"/>
  <c r="D191" i="12"/>
  <c r="D141" i="12"/>
  <c r="D91" i="12"/>
  <c r="D41" i="12"/>
  <c r="T332" i="12"/>
  <c r="T232" i="12"/>
  <c r="T182" i="12"/>
  <c r="T282" i="12"/>
  <c r="T132" i="12"/>
  <c r="T82" i="12"/>
  <c r="T32" i="12"/>
  <c r="D318" i="12"/>
  <c r="D268" i="12"/>
  <c r="D218" i="12"/>
  <c r="D168" i="12"/>
  <c r="D118" i="12"/>
  <c r="D68" i="12"/>
  <c r="D18" i="12"/>
  <c r="E307" i="12"/>
  <c r="E257" i="12"/>
  <c r="E207" i="12"/>
  <c r="E157" i="12"/>
  <c r="E107" i="12"/>
  <c r="E57" i="12"/>
  <c r="E7" i="12"/>
  <c r="J289" i="12"/>
  <c r="J239" i="12"/>
  <c r="J339" i="12"/>
  <c r="J189" i="12"/>
  <c r="J139" i="12"/>
  <c r="J89" i="12"/>
  <c r="J39" i="12"/>
  <c r="P282" i="12"/>
  <c r="P182" i="12"/>
  <c r="P132" i="12"/>
  <c r="P82" i="12"/>
  <c r="P32" i="12"/>
  <c r="P232" i="12"/>
  <c r="P332" i="12"/>
  <c r="L326" i="12"/>
  <c r="L276" i="12"/>
  <c r="L226" i="12"/>
  <c r="L176" i="12"/>
  <c r="L126" i="12"/>
  <c r="L76" i="12"/>
  <c r="L26" i="12"/>
  <c r="L319" i="12"/>
  <c r="L269" i="12"/>
  <c r="L219" i="12"/>
  <c r="L169" i="12"/>
  <c r="L119" i="12"/>
  <c r="L69" i="12"/>
  <c r="L19" i="12"/>
  <c r="D326" i="12"/>
  <c r="D276" i="12"/>
  <c r="D226" i="12"/>
  <c r="D176" i="12"/>
  <c r="D126" i="12"/>
  <c r="D76" i="12"/>
  <c r="D26" i="12"/>
  <c r="L346" i="12"/>
  <c r="L296" i="12"/>
  <c r="L246" i="12"/>
  <c r="L196" i="12"/>
  <c r="L146" i="12"/>
  <c r="L96" i="12"/>
  <c r="L46" i="12"/>
  <c r="S346" i="12"/>
  <c r="S296" i="12"/>
  <c r="S246" i="12"/>
  <c r="S196" i="12"/>
  <c r="S146" i="12"/>
  <c r="S96" i="12"/>
  <c r="S46" i="12"/>
  <c r="V307" i="12"/>
  <c r="V257" i="12"/>
  <c r="V207" i="12"/>
  <c r="V157" i="12"/>
  <c r="V57" i="12"/>
  <c r="V7" i="12"/>
  <c r="V107" i="12"/>
  <c r="L332" i="12"/>
  <c r="L282" i="12"/>
  <c r="L232" i="12"/>
  <c r="L182" i="12"/>
  <c r="L132" i="12"/>
  <c r="L82" i="12"/>
  <c r="L32" i="12"/>
  <c r="D334" i="12"/>
  <c r="D284" i="12"/>
  <c r="D234" i="12"/>
  <c r="D184" i="12"/>
  <c r="D134" i="12"/>
  <c r="D84" i="12"/>
  <c r="D34" i="12"/>
  <c r="U148" i="12"/>
  <c r="L334" i="12"/>
  <c r="L284" i="12"/>
  <c r="L234" i="12"/>
  <c r="L184" i="12"/>
  <c r="L134" i="12"/>
  <c r="L84" i="12"/>
  <c r="L34" i="12"/>
  <c r="T218" i="12"/>
  <c r="T268" i="12"/>
  <c r="T168" i="12"/>
  <c r="T118" i="12"/>
  <c r="T318" i="12"/>
  <c r="T68" i="12"/>
  <c r="T18" i="12"/>
  <c r="L318" i="12"/>
  <c r="L268" i="12"/>
  <c r="L218" i="12"/>
  <c r="L168" i="12"/>
  <c r="L118" i="12"/>
  <c r="L68" i="12"/>
  <c r="L18" i="12"/>
  <c r="T275" i="12"/>
  <c r="T225" i="12"/>
  <c r="T175" i="12"/>
  <c r="T325" i="12"/>
  <c r="T125" i="12"/>
  <c r="T75" i="12"/>
  <c r="T25" i="12"/>
  <c r="P218" i="12"/>
  <c r="P168" i="12"/>
  <c r="P118" i="12"/>
  <c r="P68" i="12"/>
  <c r="P318" i="12"/>
  <c r="P268" i="12"/>
  <c r="P18" i="12"/>
  <c r="L330" i="12"/>
  <c r="L280" i="12"/>
  <c r="L230" i="12"/>
  <c r="L180" i="12"/>
  <c r="L130" i="12"/>
  <c r="L80" i="12"/>
  <c r="L30" i="12"/>
  <c r="P180" i="12"/>
  <c r="P130" i="12"/>
  <c r="P80" i="12"/>
  <c r="P30" i="12"/>
  <c r="P330" i="12"/>
  <c r="P230" i="12"/>
  <c r="P280" i="12"/>
  <c r="U307" i="12"/>
  <c r="U257" i="12"/>
  <c r="U207" i="12"/>
  <c r="U157" i="12"/>
  <c r="U107" i="12"/>
  <c r="U57" i="12"/>
  <c r="U7" i="12"/>
  <c r="D319" i="12"/>
  <c r="D269" i="12"/>
  <c r="D219" i="12"/>
  <c r="D169" i="12"/>
  <c r="D119" i="12"/>
  <c r="D69" i="12"/>
  <c r="D19" i="12"/>
  <c r="V28" i="12"/>
  <c r="E331" i="12"/>
  <c r="E281" i="12"/>
  <c r="E231" i="12"/>
  <c r="E181" i="12"/>
  <c r="E131" i="12"/>
  <c r="E81" i="12"/>
  <c r="E31" i="12"/>
  <c r="V341" i="12"/>
  <c r="V291" i="12"/>
  <c r="V241" i="12"/>
  <c r="V191" i="12"/>
  <c r="V141" i="12"/>
  <c r="V91" i="12"/>
  <c r="V41" i="12"/>
  <c r="J341" i="12"/>
  <c r="J241" i="12"/>
  <c r="J191" i="12"/>
  <c r="J141" i="12"/>
  <c r="J91" i="12"/>
  <c r="J41" i="12"/>
  <c r="J291" i="12"/>
  <c r="N341" i="12"/>
  <c r="N291" i="12"/>
  <c r="N241" i="12"/>
  <c r="N191" i="12"/>
  <c r="N91" i="12"/>
  <c r="N41" i="12"/>
  <c r="N141" i="12"/>
  <c r="K339" i="12"/>
  <c r="K289" i="12"/>
  <c r="K239" i="12"/>
  <c r="K189" i="12"/>
  <c r="K89" i="12"/>
  <c r="K139" i="12"/>
  <c r="K39" i="12"/>
  <c r="N318" i="12"/>
  <c r="N268" i="12"/>
  <c r="N218" i="12"/>
  <c r="N168" i="12"/>
  <c r="N68" i="12"/>
  <c r="N18" i="12"/>
  <c r="N118" i="12"/>
  <c r="E334" i="12"/>
  <c r="E284" i="12"/>
  <c r="E234" i="12"/>
  <c r="E184" i="12"/>
  <c r="E134" i="12"/>
  <c r="E84" i="12"/>
  <c r="E34" i="12"/>
  <c r="T307" i="12"/>
  <c r="T207" i="12"/>
  <c r="T257" i="12"/>
  <c r="T157" i="12"/>
  <c r="T107" i="12"/>
  <c r="T57" i="12"/>
  <c r="T7" i="12"/>
  <c r="E339" i="12"/>
  <c r="E289" i="12"/>
  <c r="E239" i="12"/>
  <c r="E189" i="12"/>
  <c r="E139" i="12"/>
  <c r="E89" i="12"/>
  <c r="E39" i="12"/>
  <c r="I330" i="12"/>
  <c r="I280" i="12"/>
  <c r="I230" i="12"/>
  <c r="I180" i="12"/>
  <c r="I130" i="12"/>
  <c r="I80" i="12"/>
  <c r="I30" i="12"/>
  <c r="K332" i="12"/>
  <c r="K282" i="12"/>
  <c r="K132" i="12"/>
  <c r="K32" i="12"/>
  <c r="K82" i="12"/>
  <c r="K232" i="12"/>
  <c r="K182" i="12"/>
  <c r="N328" i="12"/>
  <c r="N278" i="12"/>
  <c r="N228" i="12"/>
  <c r="N128" i="12"/>
  <c r="N78" i="12"/>
  <c r="N178" i="12"/>
  <c r="N28" i="12"/>
  <c r="O319" i="12"/>
  <c r="O269" i="12"/>
  <c r="O219" i="12"/>
  <c r="O169" i="12"/>
  <c r="O119" i="12"/>
  <c r="O69" i="12"/>
  <c r="O19" i="12"/>
  <c r="G331" i="12"/>
  <c r="G281" i="12"/>
  <c r="G181" i="12"/>
  <c r="G131" i="12"/>
  <c r="G81" i="12"/>
  <c r="G31" i="12"/>
  <c r="G231" i="12"/>
  <c r="U346" i="12"/>
  <c r="U296" i="12"/>
  <c r="U246" i="12"/>
  <c r="U196" i="12"/>
  <c r="U146" i="12"/>
  <c r="U96" i="12"/>
  <c r="U46" i="12"/>
  <c r="V346" i="12"/>
  <c r="V296" i="12"/>
  <c r="V246" i="12"/>
  <c r="V196" i="12"/>
  <c r="V146" i="12"/>
  <c r="V96" i="12"/>
  <c r="V46" i="12"/>
  <c r="J346" i="12"/>
  <c r="J296" i="12"/>
  <c r="J196" i="12"/>
  <c r="J146" i="12"/>
  <c r="J96" i="12"/>
  <c r="J46" i="12"/>
  <c r="J246" i="12"/>
  <c r="P310" i="12"/>
  <c r="P160" i="12"/>
  <c r="P110" i="12"/>
  <c r="P60" i="12"/>
  <c r="P260" i="12"/>
  <c r="P10" i="12"/>
  <c r="P210" i="12"/>
  <c r="Q310" i="12"/>
  <c r="Q260" i="12"/>
  <c r="Q210" i="12"/>
  <c r="Q160" i="12"/>
  <c r="Q110" i="12"/>
  <c r="Q60" i="12"/>
  <c r="Q10" i="12"/>
  <c r="G325" i="12"/>
  <c r="G275" i="12"/>
  <c r="G225" i="12"/>
  <c r="G175" i="12"/>
  <c r="G125" i="12"/>
  <c r="G75" i="12"/>
  <c r="G25" i="12"/>
  <c r="L307" i="12"/>
  <c r="L257" i="12"/>
  <c r="L207" i="12"/>
  <c r="L157" i="12"/>
  <c r="L107" i="12"/>
  <c r="L57" i="12"/>
  <c r="L7" i="12"/>
  <c r="V332" i="12"/>
  <c r="V282" i="12"/>
  <c r="V182" i="12"/>
  <c r="V132" i="12"/>
  <c r="V82" i="12"/>
  <c r="V232" i="12"/>
  <c r="V32" i="12"/>
  <c r="S332" i="12"/>
  <c r="S282" i="12"/>
  <c r="S232" i="12"/>
  <c r="S182" i="12"/>
  <c r="S132" i="12"/>
  <c r="S82" i="12"/>
  <c r="S32" i="12"/>
  <c r="N334" i="12"/>
  <c r="N284" i="12"/>
  <c r="N234" i="12"/>
  <c r="N184" i="12"/>
  <c r="N34" i="12"/>
  <c r="N84" i="12"/>
  <c r="N134" i="12"/>
  <c r="P298" i="12"/>
  <c r="P148" i="12"/>
  <c r="P98" i="12"/>
  <c r="P48" i="12"/>
  <c r="P248" i="12"/>
  <c r="P348" i="12"/>
  <c r="P198" i="12"/>
  <c r="F241" i="12"/>
  <c r="F141" i="12"/>
  <c r="F291" i="12"/>
  <c r="F341" i="12"/>
  <c r="F191" i="12"/>
  <c r="F91" i="12"/>
  <c r="F41" i="12"/>
  <c r="Q334" i="12"/>
  <c r="Q284" i="12"/>
  <c r="Q234" i="12"/>
  <c r="Q184" i="12"/>
  <c r="Q134" i="12"/>
  <c r="Q84" i="12"/>
  <c r="Q34" i="12"/>
  <c r="E318" i="12"/>
  <c r="E268" i="12"/>
  <c r="E218" i="12"/>
  <c r="E168" i="12"/>
  <c r="E118" i="12"/>
  <c r="E68" i="12"/>
  <c r="E18" i="12"/>
  <c r="S339" i="12"/>
  <c r="S289" i="12"/>
  <c r="S239" i="12"/>
  <c r="S189" i="12"/>
  <c r="S139" i="12"/>
  <c r="S89" i="12"/>
  <c r="S39" i="12"/>
  <c r="Q318" i="12"/>
  <c r="Q268" i="12"/>
  <c r="Q218" i="12"/>
  <c r="Q168" i="12"/>
  <c r="Q118" i="12"/>
  <c r="Q68" i="12"/>
  <c r="Q18" i="12"/>
  <c r="J325" i="12"/>
  <c r="J225" i="12"/>
  <c r="J175" i="12"/>
  <c r="J125" i="12"/>
  <c r="J75" i="12"/>
  <c r="J25" i="12"/>
  <c r="J275" i="12"/>
  <c r="I325" i="12"/>
  <c r="I275" i="12"/>
  <c r="I225" i="12"/>
  <c r="I175" i="12"/>
  <c r="I125" i="12"/>
  <c r="I75" i="12"/>
  <c r="I25" i="12"/>
  <c r="F268" i="12"/>
  <c r="F318" i="12"/>
  <c r="F218" i="12"/>
  <c r="F168" i="12"/>
  <c r="F118" i="12"/>
  <c r="F68" i="12"/>
  <c r="F18" i="12"/>
  <c r="Q330" i="12"/>
  <c r="Q280" i="12"/>
  <c r="Q230" i="12"/>
  <c r="Q180" i="12"/>
  <c r="Q130" i="12"/>
  <c r="Q80" i="12"/>
  <c r="Q30" i="12"/>
  <c r="E330" i="12"/>
  <c r="E280" i="12"/>
  <c r="E230" i="12"/>
  <c r="E180" i="12"/>
  <c r="E130" i="12"/>
  <c r="E80" i="12"/>
  <c r="E30" i="12"/>
  <c r="F130" i="12"/>
  <c r="F330" i="12"/>
  <c r="F280" i="12"/>
  <c r="F230" i="12"/>
  <c r="F180" i="12"/>
  <c r="F30" i="12"/>
  <c r="F80" i="12"/>
  <c r="F257" i="12"/>
  <c r="F207" i="12"/>
  <c r="F307" i="12"/>
  <c r="F157" i="12"/>
  <c r="F7" i="12"/>
  <c r="F57" i="12"/>
  <c r="F107" i="12"/>
  <c r="F278" i="12"/>
  <c r="F178" i="12"/>
  <c r="F228" i="12"/>
  <c r="F328" i="12"/>
  <c r="F128" i="12"/>
  <c r="F28" i="12"/>
  <c r="F78" i="12"/>
  <c r="I319" i="12"/>
  <c r="I269" i="12"/>
  <c r="I169" i="12"/>
  <c r="I119" i="12"/>
  <c r="I69" i="12"/>
  <c r="I19" i="12"/>
  <c r="I219" i="12"/>
  <c r="I331" i="12"/>
  <c r="I281" i="12"/>
  <c r="I231" i="12"/>
  <c r="I181" i="12"/>
  <c r="I131" i="12"/>
  <c r="I81" i="12"/>
  <c r="I31" i="12"/>
  <c r="O331" i="12"/>
  <c r="O281" i="12"/>
  <c r="O231" i="12"/>
  <c r="O181" i="12"/>
  <c r="O131" i="12"/>
  <c r="O81" i="12"/>
  <c r="O31" i="12"/>
  <c r="K331" i="12"/>
  <c r="K281" i="12"/>
  <c r="K231" i="12"/>
  <c r="K181" i="12"/>
  <c r="K131" i="12"/>
  <c r="K81" i="12"/>
  <c r="K31" i="12"/>
  <c r="G341" i="12"/>
  <c r="G291" i="12"/>
  <c r="G241" i="12"/>
  <c r="G191" i="12"/>
  <c r="G141" i="12"/>
  <c r="G91" i="12"/>
  <c r="G41" i="12"/>
  <c r="Q339" i="12"/>
  <c r="Q289" i="12"/>
  <c r="Q239" i="12"/>
  <c r="Q189" i="12"/>
  <c r="Q139" i="12"/>
  <c r="Q89" i="12"/>
  <c r="Q39" i="12"/>
  <c r="O341" i="12"/>
  <c r="O291" i="12"/>
  <c r="O241" i="12"/>
  <c r="O191" i="12"/>
  <c r="O141" i="12"/>
  <c r="O91" i="12"/>
  <c r="O41" i="12"/>
  <c r="S307" i="12"/>
  <c r="S257" i="12"/>
  <c r="S207" i="12"/>
  <c r="S157" i="12"/>
  <c r="S107" i="12"/>
  <c r="S57" i="12"/>
  <c r="S7" i="12"/>
  <c r="S341" i="12"/>
  <c r="S291" i="12"/>
  <c r="S241" i="12"/>
  <c r="S191" i="12"/>
  <c r="S141" i="12"/>
  <c r="S91" i="12"/>
  <c r="S41" i="12"/>
  <c r="U339" i="12"/>
  <c r="U289" i="12"/>
  <c r="U239" i="12"/>
  <c r="U189" i="12"/>
  <c r="U139" i="12"/>
  <c r="U89" i="12"/>
  <c r="U39" i="12"/>
  <c r="J282" i="12"/>
  <c r="J232" i="12"/>
  <c r="J182" i="12"/>
  <c r="J132" i="12"/>
  <c r="J82" i="12"/>
  <c r="J32" i="12"/>
  <c r="J332" i="12"/>
  <c r="I318" i="12"/>
  <c r="I268" i="12"/>
  <c r="I168" i="12"/>
  <c r="I118" i="12"/>
  <c r="I68" i="12"/>
  <c r="I18" i="12"/>
  <c r="I218" i="12"/>
  <c r="J334" i="12"/>
  <c r="J284" i="12"/>
  <c r="J234" i="12"/>
  <c r="J184" i="12"/>
  <c r="J134" i="12"/>
  <c r="J84" i="12"/>
  <c r="J34" i="12"/>
  <c r="F325" i="12"/>
  <c r="F175" i="12"/>
  <c r="F225" i="12"/>
  <c r="F125" i="12"/>
  <c r="F275" i="12"/>
  <c r="F75" i="12"/>
  <c r="F25" i="12"/>
  <c r="J257" i="12"/>
  <c r="J157" i="12"/>
  <c r="J107" i="12"/>
  <c r="J57" i="12"/>
  <c r="J7" i="12"/>
  <c r="J307" i="12"/>
  <c r="J207" i="12"/>
  <c r="O339" i="12"/>
  <c r="O289" i="12"/>
  <c r="O239" i="12"/>
  <c r="O139" i="12"/>
  <c r="O89" i="12"/>
  <c r="O189" i="12"/>
  <c r="O39" i="12"/>
  <c r="S330" i="12"/>
  <c r="S280" i="12"/>
  <c r="S230" i="12"/>
  <c r="S180" i="12"/>
  <c r="S130" i="12"/>
  <c r="S80" i="12"/>
  <c r="S30" i="12"/>
  <c r="K334" i="12"/>
  <c r="K284" i="12"/>
  <c r="K34" i="12"/>
  <c r="K134" i="12"/>
  <c r="K184" i="12"/>
  <c r="K234" i="12"/>
  <c r="K84" i="12"/>
  <c r="F282" i="12"/>
  <c r="F132" i="12"/>
  <c r="F232" i="12"/>
  <c r="F182" i="12"/>
  <c r="F332" i="12"/>
  <c r="F32" i="12"/>
  <c r="F82" i="12"/>
  <c r="I328" i="12"/>
  <c r="I228" i="12"/>
  <c r="I128" i="12"/>
  <c r="Q326" i="12"/>
  <c r="Q276" i="12"/>
  <c r="Q226" i="12"/>
  <c r="Q176" i="12"/>
  <c r="Q126" i="12"/>
  <c r="Q76" i="12"/>
  <c r="Q26" i="12"/>
  <c r="E319" i="12"/>
  <c r="E269" i="12"/>
  <c r="E219" i="12"/>
  <c r="E169" i="12"/>
  <c r="E119" i="12"/>
  <c r="E69" i="12"/>
  <c r="E19" i="12"/>
  <c r="Q319" i="12"/>
  <c r="Q269" i="12"/>
  <c r="Q219" i="12"/>
  <c r="Q169" i="12"/>
  <c r="Q119" i="12"/>
  <c r="Q69" i="12"/>
  <c r="Q19" i="12"/>
  <c r="J226" i="12"/>
  <c r="F319" i="12"/>
  <c r="F269" i="12"/>
  <c r="F219" i="12"/>
  <c r="F169" i="12"/>
  <c r="F119" i="12"/>
  <c r="F69" i="12"/>
  <c r="F19" i="12"/>
  <c r="Q331" i="12"/>
  <c r="Q281" i="12"/>
  <c r="Q231" i="12"/>
  <c r="Q181" i="12"/>
  <c r="Q131" i="12"/>
  <c r="Q81" i="12"/>
  <c r="Q31" i="12"/>
  <c r="K346" i="12"/>
  <c r="K296" i="12"/>
  <c r="K246" i="12"/>
  <c r="K46" i="12"/>
  <c r="K146" i="12"/>
  <c r="K196" i="12"/>
  <c r="K96" i="12"/>
  <c r="G346" i="12"/>
  <c r="G296" i="12"/>
  <c r="G46" i="12"/>
  <c r="G196" i="12"/>
  <c r="G146" i="12"/>
  <c r="G96" i="12"/>
  <c r="G246" i="12"/>
  <c r="I346" i="12"/>
  <c r="I296" i="12"/>
  <c r="I246" i="12"/>
  <c r="I196" i="12"/>
  <c r="I146" i="12"/>
  <c r="I96" i="12"/>
  <c r="I46" i="12"/>
  <c r="T246" i="12"/>
  <c r="T196" i="12"/>
  <c r="T296" i="12"/>
  <c r="T146" i="12"/>
  <c r="T96" i="12"/>
  <c r="T346" i="12"/>
  <c r="T46" i="12"/>
  <c r="S334" i="12"/>
  <c r="S284" i="12"/>
  <c r="S234" i="12"/>
  <c r="S184" i="12"/>
  <c r="S134" i="12"/>
  <c r="S84" i="12"/>
  <c r="S34" i="12"/>
  <c r="G334" i="12"/>
  <c r="G284" i="12"/>
  <c r="G184" i="12"/>
  <c r="G134" i="12"/>
  <c r="G84" i="12"/>
  <c r="G34" i="12"/>
  <c r="G234" i="12"/>
  <c r="O325" i="12"/>
  <c r="O275" i="12"/>
  <c r="O225" i="12"/>
  <c r="O175" i="12"/>
  <c r="O125" i="12"/>
  <c r="O75" i="12"/>
  <c r="O25" i="12"/>
  <c r="S331" i="12"/>
  <c r="S281" i="12"/>
  <c r="S231" i="12"/>
  <c r="S181" i="12"/>
  <c r="S131" i="12"/>
  <c r="S81" i="12"/>
  <c r="S31" i="12"/>
  <c r="U331" i="12"/>
  <c r="U281" i="12"/>
  <c r="U231" i="12"/>
  <c r="U181" i="12"/>
  <c r="U131" i="12"/>
  <c r="U81" i="12"/>
  <c r="U31" i="12"/>
  <c r="G339" i="12"/>
  <c r="G289" i="12"/>
  <c r="G189" i="12"/>
  <c r="G139" i="12"/>
  <c r="G89" i="12"/>
  <c r="G239" i="12"/>
  <c r="G39" i="12"/>
  <c r="T234" i="12"/>
  <c r="T184" i="12"/>
  <c r="T284" i="12"/>
  <c r="T134" i="12"/>
  <c r="T334" i="12"/>
  <c r="T84" i="12"/>
  <c r="T34" i="12"/>
  <c r="P134" i="12"/>
  <c r="P84" i="12"/>
  <c r="P34" i="12"/>
  <c r="P334" i="12"/>
  <c r="P184" i="12"/>
  <c r="P234" i="12"/>
  <c r="P284" i="12"/>
  <c r="D328" i="12"/>
  <c r="D278" i="12"/>
  <c r="D228" i="12"/>
  <c r="D178" i="12"/>
  <c r="D128" i="12"/>
  <c r="D78" i="12"/>
  <c r="D28" i="12"/>
  <c r="P319" i="12"/>
  <c r="P169" i="12"/>
  <c r="P119" i="12"/>
  <c r="P69" i="12"/>
  <c r="P269" i="12"/>
  <c r="P19" i="12"/>
  <c r="P219" i="12"/>
  <c r="F246" i="12"/>
  <c r="F296" i="12"/>
  <c r="F146" i="12"/>
  <c r="F346" i="12"/>
  <c r="F196" i="12"/>
  <c r="F46" i="12"/>
  <c r="F96" i="12"/>
  <c r="K310" i="12"/>
  <c r="K260" i="12"/>
  <c r="K210" i="12"/>
  <c r="K160" i="12"/>
  <c r="K60" i="12"/>
  <c r="K110" i="12"/>
  <c r="K10" i="12"/>
  <c r="L310" i="12"/>
  <c r="L260" i="12"/>
  <c r="L210" i="12"/>
  <c r="L160" i="12"/>
  <c r="L110" i="12"/>
  <c r="L60" i="12"/>
  <c r="L10" i="12"/>
  <c r="O310" i="12"/>
  <c r="O260" i="12"/>
  <c r="O210" i="12"/>
  <c r="O160" i="12"/>
  <c r="O110" i="12"/>
  <c r="O60" i="12"/>
  <c r="O10" i="12"/>
  <c r="Q325" i="12"/>
  <c r="Q275" i="12"/>
  <c r="Q225" i="12"/>
  <c r="Q175" i="12"/>
  <c r="Q125" i="12"/>
  <c r="Q75" i="12"/>
  <c r="Q25" i="12"/>
  <c r="G307" i="12"/>
  <c r="G257" i="12"/>
  <c r="G207" i="12"/>
  <c r="G157" i="12"/>
  <c r="G107" i="12"/>
  <c r="G57" i="12"/>
  <c r="G7" i="12"/>
  <c r="Q332" i="12"/>
  <c r="Q282" i="12"/>
  <c r="Q232" i="12"/>
  <c r="Q182" i="12"/>
  <c r="Q132" i="12"/>
  <c r="Q82" i="12"/>
  <c r="Q32" i="12"/>
  <c r="I332" i="12"/>
  <c r="I282" i="12"/>
  <c r="I232" i="12"/>
  <c r="I182" i="12"/>
  <c r="I132" i="12"/>
  <c r="I82" i="12"/>
  <c r="I32" i="12"/>
  <c r="I334" i="12"/>
  <c r="I284" i="12"/>
  <c r="I234" i="12"/>
  <c r="I184" i="12"/>
  <c r="I134" i="12"/>
  <c r="I84" i="12"/>
  <c r="I34" i="12"/>
  <c r="P241" i="12"/>
  <c r="P191" i="12"/>
  <c r="P141" i="12"/>
  <c r="P91" i="12"/>
  <c r="P41" i="12"/>
  <c r="P291" i="12"/>
  <c r="P341" i="12"/>
  <c r="V334" i="12"/>
  <c r="V284" i="12"/>
  <c r="V234" i="12"/>
  <c r="V184" i="12"/>
  <c r="V134" i="12"/>
  <c r="V34" i="12"/>
  <c r="V84" i="12"/>
  <c r="J318" i="12"/>
  <c r="J218" i="12"/>
  <c r="J268" i="12"/>
  <c r="J168" i="12"/>
  <c r="J118" i="12"/>
  <c r="J68" i="12"/>
  <c r="J18" i="12"/>
  <c r="D339" i="12"/>
  <c r="D289" i="12"/>
  <c r="D239" i="12"/>
  <c r="D189" i="12"/>
  <c r="D139" i="12"/>
  <c r="D89" i="12"/>
  <c r="D39" i="12"/>
  <c r="V318" i="12"/>
  <c r="V268" i="12"/>
  <c r="V218" i="12"/>
  <c r="V168" i="12"/>
  <c r="V118" i="12"/>
  <c r="V18" i="12"/>
  <c r="V68" i="12"/>
  <c r="E325" i="12"/>
  <c r="E275" i="12"/>
  <c r="E225" i="12"/>
  <c r="E175" i="12"/>
  <c r="E125" i="12"/>
  <c r="E75" i="12"/>
  <c r="E25" i="12"/>
  <c r="N325" i="12"/>
  <c r="N275" i="12"/>
  <c r="N225" i="12"/>
  <c r="N75" i="12"/>
  <c r="N125" i="12"/>
  <c r="N25" i="12"/>
  <c r="N175" i="12"/>
  <c r="K318" i="12"/>
  <c r="K268" i="12"/>
  <c r="K218" i="12"/>
  <c r="K18" i="12"/>
  <c r="K168" i="12"/>
  <c r="K118" i="12"/>
  <c r="K68" i="12"/>
  <c r="V330" i="12"/>
  <c r="V280" i="12"/>
  <c r="V230" i="12"/>
  <c r="V180" i="12"/>
  <c r="V130" i="12"/>
  <c r="V30" i="12"/>
  <c r="V80" i="12"/>
  <c r="J330" i="12"/>
  <c r="J280" i="12"/>
  <c r="J230" i="12"/>
  <c r="J180" i="12"/>
  <c r="J130" i="12"/>
  <c r="J80" i="12"/>
  <c r="J30" i="12"/>
  <c r="K330" i="12"/>
  <c r="K280" i="12"/>
  <c r="K230" i="12"/>
  <c r="K30" i="12"/>
  <c r="K180" i="12"/>
  <c r="K130" i="12"/>
  <c r="K80" i="12"/>
  <c r="P257" i="12"/>
  <c r="P207" i="12"/>
  <c r="P157" i="12"/>
  <c r="P107" i="12"/>
  <c r="P57" i="12"/>
  <c r="P307" i="12"/>
  <c r="P7" i="12"/>
  <c r="N319" i="12"/>
  <c r="N269" i="12"/>
  <c r="N219" i="12"/>
  <c r="N169" i="12"/>
  <c r="N119" i="12"/>
  <c r="N19" i="12"/>
  <c r="N69" i="12"/>
  <c r="P176" i="12"/>
  <c r="P126" i="12"/>
  <c r="P76" i="12"/>
  <c r="P326" i="12"/>
  <c r="P226" i="12"/>
  <c r="P26" i="12"/>
  <c r="P276" i="12"/>
  <c r="N331" i="12"/>
  <c r="N281" i="12"/>
  <c r="N231" i="12"/>
  <c r="N181" i="12"/>
  <c r="N131" i="12"/>
  <c r="N81" i="12"/>
  <c r="N31" i="12"/>
  <c r="L328" i="12"/>
  <c r="L278" i="12"/>
  <c r="L228" i="12"/>
  <c r="L178" i="12"/>
  <c r="L128" i="12"/>
  <c r="L78" i="12"/>
  <c r="L28" i="12"/>
  <c r="T231" i="12"/>
  <c r="T181" i="12"/>
  <c r="T331" i="12"/>
  <c r="T131" i="12"/>
  <c r="T81" i="12"/>
  <c r="T31" i="12"/>
  <c r="T281" i="12"/>
  <c r="P331" i="12"/>
  <c r="P181" i="12"/>
  <c r="P131" i="12"/>
  <c r="P81" i="12"/>
  <c r="P31" i="12"/>
  <c r="P281" i="12"/>
  <c r="P231" i="12"/>
  <c r="Q341" i="12"/>
  <c r="Q291" i="12"/>
  <c r="Q241" i="12"/>
  <c r="Q191" i="12"/>
  <c r="Q141" i="12"/>
  <c r="Q91" i="12"/>
  <c r="Q41" i="12"/>
  <c r="V339" i="12"/>
  <c r="V289" i="12"/>
  <c r="V189" i="12"/>
  <c r="V239" i="12"/>
  <c r="V139" i="12"/>
  <c r="V39" i="12"/>
  <c r="V89" i="12"/>
  <c r="E341" i="12"/>
  <c r="E291" i="12"/>
  <c r="E241" i="12"/>
  <c r="E191" i="12"/>
  <c r="E141" i="12"/>
  <c r="E91" i="12"/>
  <c r="E41" i="12"/>
  <c r="I307" i="12"/>
  <c r="I257" i="12"/>
  <c r="I157" i="12"/>
  <c r="I107" i="12"/>
  <c r="I57" i="12"/>
  <c r="I7" i="12"/>
  <c r="I207" i="12"/>
  <c r="I341" i="12"/>
  <c r="I291" i="12"/>
  <c r="I241" i="12"/>
  <c r="I191" i="12"/>
  <c r="I141" i="12"/>
  <c r="I91" i="12"/>
  <c r="I41" i="12"/>
  <c r="F339" i="12"/>
  <c r="F239" i="12"/>
  <c r="F289" i="12"/>
  <c r="F189" i="12"/>
  <c r="F139" i="12"/>
  <c r="F89" i="12"/>
  <c r="F39" i="12"/>
  <c r="O332" i="12"/>
  <c r="O282" i="12"/>
  <c r="O232" i="12"/>
  <c r="O182" i="12"/>
  <c r="O132" i="12"/>
  <c r="O82" i="12"/>
  <c r="O32" i="12"/>
  <c r="S318" i="12"/>
  <c r="S268" i="12"/>
  <c r="S218" i="12"/>
  <c r="S168" i="12"/>
  <c r="S118" i="12"/>
  <c r="S68" i="12"/>
  <c r="S18" i="12"/>
  <c r="O334" i="12"/>
  <c r="O284" i="12"/>
  <c r="O234" i="12"/>
  <c r="O134" i="12"/>
  <c r="O84" i="12"/>
  <c r="O34" i="12"/>
  <c r="O184" i="12"/>
  <c r="K325" i="12"/>
  <c r="K275" i="12"/>
  <c r="K75" i="12"/>
  <c r="K175" i="12"/>
  <c r="K25" i="12"/>
  <c r="K225" i="12"/>
  <c r="K125" i="12"/>
  <c r="O307" i="12"/>
  <c r="O257" i="12"/>
  <c r="O207" i="12"/>
  <c r="O157" i="12"/>
  <c r="O107" i="12"/>
  <c r="O57" i="12"/>
  <c r="O7" i="12"/>
  <c r="T239" i="12"/>
  <c r="T189" i="12"/>
  <c r="T339" i="12"/>
  <c r="T139" i="12"/>
  <c r="T289" i="12"/>
  <c r="T89" i="12"/>
  <c r="T39" i="12"/>
  <c r="N330" i="12"/>
  <c r="N280" i="12"/>
  <c r="N230" i="12"/>
  <c r="N180" i="12"/>
  <c r="N30" i="12"/>
  <c r="N80" i="12"/>
  <c r="N130" i="12"/>
  <c r="U334" i="12"/>
  <c r="U284" i="12"/>
  <c r="U234" i="12"/>
  <c r="U184" i="12"/>
  <c r="U134" i="12"/>
  <c r="U84" i="12"/>
  <c r="U34" i="12"/>
  <c r="U332" i="12"/>
  <c r="U282" i="12"/>
  <c r="U232" i="12"/>
  <c r="U182" i="12"/>
  <c r="U132" i="12"/>
  <c r="U82" i="12"/>
  <c r="U32" i="12"/>
  <c r="S328" i="12"/>
  <c r="S278" i="12"/>
  <c r="S228" i="12"/>
  <c r="S178" i="12"/>
  <c r="S128" i="12"/>
  <c r="S78" i="12"/>
  <c r="S28" i="12"/>
  <c r="G226" i="12"/>
  <c r="J269" i="12"/>
  <c r="J219" i="12"/>
  <c r="J319" i="12"/>
  <c r="J169" i="12"/>
  <c r="J119" i="12"/>
  <c r="J69" i="12"/>
  <c r="J19" i="12"/>
  <c r="V319" i="12"/>
  <c r="V269" i="12"/>
  <c r="V219" i="12"/>
  <c r="V119" i="12"/>
  <c r="V19" i="12"/>
  <c r="V169" i="12"/>
  <c r="V69" i="12"/>
  <c r="O326" i="12"/>
  <c r="O276" i="12"/>
  <c r="O226" i="12"/>
  <c r="O176" i="12"/>
  <c r="O126" i="12"/>
  <c r="O76" i="12"/>
  <c r="O26" i="12"/>
  <c r="V331" i="12"/>
  <c r="V281" i="12"/>
  <c r="V181" i="12"/>
  <c r="V231" i="12"/>
  <c r="V131" i="12"/>
  <c r="V31" i="12"/>
  <c r="V81" i="12"/>
  <c r="P146" i="12"/>
  <c r="P96" i="12"/>
  <c r="P46" i="12"/>
  <c r="P346" i="12"/>
  <c r="P246" i="12"/>
  <c r="P196" i="12"/>
  <c r="P296" i="12"/>
  <c r="Q346" i="12"/>
  <c r="Q296" i="12"/>
  <c r="Q246" i="12"/>
  <c r="Q196" i="12"/>
  <c r="Q146" i="12"/>
  <c r="Q96" i="12"/>
  <c r="Q46" i="12"/>
  <c r="D346" i="12"/>
  <c r="D296" i="12"/>
  <c r="D246" i="12"/>
  <c r="D196" i="12"/>
  <c r="D146" i="12"/>
  <c r="D96" i="12"/>
  <c r="D46" i="12"/>
  <c r="O346" i="12"/>
  <c r="O296" i="12"/>
  <c r="O246" i="12"/>
  <c r="O196" i="12"/>
  <c r="O146" i="12"/>
  <c r="O96" i="12"/>
  <c r="O46" i="12"/>
  <c r="G96" i="7"/>
  <c r="Q96" i="7"/>
  <c r="L96" i="7"/>
  <c r="I96" i="7"/>
  <c r="AA312" i="12"/>
  <c r="G312" i="14" s="1"/>
  <c r="X312" i="12"/>
  <c r="D312" i="14" s="1"/>
  <c r="AA212" i="12"/>
  <c r="X212" i="12"/>
  <c r="Y212" i="12"/>
  <c r="C341" i="14"/>
  <c r="C340" i="14"/>
  <c r="C329" i="14"/>
  <c r="C307" i="14"/>
  <c r="C325" i="14"/>
  <c r="C339" i="14"/>
  <c r="C318" i="14"/>
  <c r="C352" i="14"/>
  <c r="C327" i="14"/>
  <c r="C342" i="14"/>
  <c r="J96" i="7"/>
  <c r="C312" i="14"/>
  <c r="C334" i="14"/>
  <c r="C322" i="14"/>
  <c r="C347" i="14"/>
  <c r="C317" i="14"/>
  <c r="C315" i="14"/>
  <c r="C323" i="14"/>
  <c r="C326" i="14"/>
  <c r="C328" i="14"/>
  <c r="C332" i="14"/>
  <c r="C330" i="14"/>
  <c r="O96" i="7"/>
  <c r="C331" i="14"/>
  <c r="C324" i="14"/>
  <c r="T96" i="7"/>
  <c r="C348" i="14"/>
  <c r="C333" i="14"/>
  <c r="E96" i="7"/>
  <c r="C346" i="14"/>
  <c r="S96" i="7"/>
  <c r="D96" i="7"/>
  <c r="N96" i="7"/>
  <c r="C46" i="14"/>
  <c r="C296" i="14"/>
  <c r="C246" i="14"/>
  <c r="C196" i="14"/>
  <c r="C96" i="14"/>
  <c r="C146" i="14"/>
  <c r="G43" i="7"/>
  <c r="L42" i="7"/>
  <c r="G42" i="11" s="1"/>
  <c r="E43" i="7"/>
  <c r="J42" i="7"/>
  <c r="E42" i="11" s="1"/>
  <c r="D43" i="7"/>
  <c r="I42" i="7"/>
  <c r="D42" i="11" s="1"/>
  <c r="E36" i="7"/>
  <c r="J35" i="7"/>
  <c r="D36" i="7"/>
  <c r="I35" i="7"/>
  <c r="G36" i="7"/>
  <c r="L35" i="7"/>
  <c r="P83" i="7"/>
  <c r="K83" i="7"/>
  <c r="F83" i="7"/>
  <c r="U83" i="7"/>
  <c r="U90" i="7"/>
  <c r="K90" i="7"/>
  <c r="F90" i="7"/>
  <c r="P90" i="7"/>
  <c r="F36" i="7"/>
  <c r="K35" i="7"/>
  <c r="F43" i="7"/>
  <c r="K42" i="7"/>
  <c r="F42" i="11" s="1"/>
  <c r="Q90" i="7"/>
  <c r="G90" i="7"/>
  <c r="V90" i="7"/>
  <c r="L90" i="7"/>
  <c r="E90" i="7"/>
  <c r="O90" i="7"/>
  <c r="T90" i="7"/>
  <c r="J90" i="7"/>
  <c r="I90" i="7"/>
  <c r="S90" i="7"/>
  <c r="N90" i="7"/>
  <c r="D90" i="7"/>
  <c r="T83" i="7"/>
  <c r="J83" i="7"/>
  <c r="O83" i="7"/>
  <c r="E83" i="7"/>
  <c r="D83" i="7"/>
  <c r="S83" i="7"/>
  <c r="N83" i="7"/>
  <c r="I83" i="7"/>
  <c r="L83" i="7"/>
  <c r="V83" i="7"/>
  <c r="Q83" i="7"/>
  <c r="G83" i="7"/>
  <c r="M260" i="12"/>
  <c r="M210" i="12"/>
  <c r="M160" i="12"/>
  <c r="M110" i="12"/>
  <c r="M60" i="12"/>
  <c r="M10" i="12"/>
  <c r="C241" i="12"/>
  <c r="C291" i="12"/>
  <c r="C191" i="12"/>
  <c r="C141" i="12"/>
  <c r="C91" i="12"/>
  <c r="C41" i="12"/>
  <c r="H282" i="12"/>
  <c r="H232" i="12"/>
  <c r="H182" i="12"/>
  <c r="H132" i="12"/>
  <c r="H82" i="12"/>
  <c r="H32" i="12"/>
  <c r="C280" i="12"/>
  <c r="C180" i="12"/>
  <c r="C230" i="12"/>
  <c r="C130" i="12"/>
  <c r="C80" i="12"/>
  <c r="C30" i="12"/>
  <c r="M289" i="12"/>
  <c r="M239" i="12"/>
  <c r="M189" i="12"/>
  <c r="M139" i="12"/>
  <c r="M89" i="12"/>
  <c r="M39" i="12"/>
  <c r="M240" i="12"/>
  <c r="M290" i="12"/>
  <c r="M190" i="12"/>
  <c r="M140" i="12"/>
  <c r="M90" i="12"/>
  <c r="M40" i="12"/>
  <c r="C275" i="12"/>
  <c r="C225" i="12"/>
  <c r="C175" i="12"/>
  <c r="C125" i="12"/>
  <c r="C75" i="12"/>
  <c r="C25" i="12"/>
  <c r="C297" i="12"/>
  <c r="C247" i="12"/>
  <c r="C197" i="12"/>
  <c r="C147" i="12"/>
  <c r="C97" i="12"/>
  <c r="C47" i="12"/>
  <c r="H265" i="12"/>
  <c r="H215" i="12"/>
  <c r="H165" i="12"/>
  <c r="H115" i="12"/>
  <c r="H65" i="12"/>
  <c r="H15" i="12"/>
  <c r="C274" i="12"/>
  <c r="C224" i="12"/>
  <c r="C174" i="12"/>
  <c r="C124" i="12"/>
  <c r="C74" i="12"/>
  <c r="C24" i="12"/>
  <c r="C257" i="12"/>
  <c r="C207" i="12"/>
  <c r="C57" i="12"/>
  <c r="C107" i="12"/>
  <c r="C7" i="12"/>
  <c r="C157" i="12"/>
  <c r="C273" i="12"/>
  <c r="C223" i="12"/>
  <c r="C173" i="12"/>
  <c r="C123" i="12"/>
  <c r="C73" i="12"/>
  <c r="C23" i="12"/>
  <c r="C267" i="12"/>
  <c r="C217" i="12"/>
  <c r="C167" i="12"/>
  <c r="C117" i="12"/>
  <c r="C67" i="12"/>
  <c r="C17" i="12"/>
  <c r="R283" i="12"/>
  <c r="R233" i="12"/>
  <c r="R183" i="12"/>
  <c r="R133" i="12"/>
  <c r="R33" i="12"/>
  <c r="R83" i="12"/>
  <c r="M302" i="12"/>
  <c r="M252" i="12"/>
  <c r="M202" i="12"/>
  <c r="M152" i="12"/>
  <c r="M102" i="12"/>
  <c r="M52" i="12"/>
  <c r="C284" i="12"/>
  <c r="C184" i="12"/>
  <c r="C234" i="12"/>
  <c r="C134" i="12"/>
  <c r="C84" i="12"/>
  <c r="C34" i="12"/>
  <c r="C279" i="12"/>
  <c r="C229" i="12"/>
  <c r="C179" i="12"/>
  <c r="C129" i="12"/>
  <c r="C79" i="12"/>
  <c r="C29" i="12"/>
  <c r="M300" i="12"/>
  <c r="M250" i="12"/>
  <c r="M200" i="12"/>
  <c r="M150" i="12"/>
  <c r="M100" i="12"/>
  <c r="M50" i="12"/>
  <c r="R277" i="12"/>
  <c r="R227" i="12"/>
  <c r="R177" i="12"/>
  <c r="R127" i="12"/>
  <c r="R27" i="12"/>
  <c r="R77" i="12"/>
  <c r="C301" i="12"/>
  <c r="C251" i="12"/>
  <c r="C151" i="12"/>
  <c r="C201" i="12"/>
  <c r="C51" i="12"/>
  <c r="C101" i="12"/>
  <c r="H268" i="12"/>
  <c r="H168" i="12"/>
  <c r="H218" i="12"/>
  <c r="H118" i="12"/>
  <c r="H68" i="12"/>
  <c r="H18" i="12"/>
  <c r="C272" i="12"/>
  <c r="C222" i="12"/>
  <c r="C172" i="12"/>
  <c r="C122" i="12"/>
  <c r="C72" i="12"/>
  <c r="C22" i="12"/>
  <c r="H260" i="12"/>
  <c r="H160" i="12"/>
  <c r="H110" i="12"/>
  <c r="H60" i="12"/>
  <c r="H210" i="12"/>
  <c r="H10" i="12"/>
  <c r="H291" i="12"/>
  <c r="H191" i="12"/>
  <c r="H241" i="12"/>
  <c r="H141" i="12"/>
  <c r="H91" i="12"/>
  <c r="H41" i="12"/>
  <c r="C282" i="12"/>
  <c r="C232" i="12"/>
  <c r="C182" i="12"/>
  <c r="C132" i="12"/>
  <c r="C82" i="12"/>
  <c r="C32" i="12"/>
  <c r="M230" i="12"/>
  <c r="M280" i="12"/>
  <c r="M180" i="12"/>
  <c r="M130" i="12"/>
  <c r="M80" i="12"/>
  <c r="M30" i="12"/>
  <c r="C289" i="12"/>
  <c r="C239" i="12"/>
  <c r="C189" i="12"/>
  <c r="C139" i="12"/>
  <c r="C89" i="12"/>
  <c r="C39" i="12"/>
  <c r="C290" i="12"/>
  <c r="C240" i="12"/>
  <c r="C190" i="12"/>
  <c r="C140" i="12"/>
  <c r="C90" i="12"/>
  <c r="C40" i="12"/>
  <c r="H225" i="12"/>
  <c r="H275" i="12"/>
  <c r="H175" i="12"/>
  <c r="H75" i="12"/>
  <c r="H125" i="12"/>
  <c r="H25" i="12"/>
  <c r="H297" i="12"/>
  <c r="H247" i="12"/>
  <c r="H197" i="12"/>
  <c r="H97" i="12"/>
  <c r="H147" i="12"/>
  <c r="H47" i="12"/>
  <c r="C265" i="12"/>
  <c r="C215" i="12"/>
  <c r="C165" i="12"/>
  <c r="C115" i="12"/>
  <c r="C65" i="12"/>
  <c r="C15" i="12"/>
  <c r="H274" i="12"/>
  <c r="H174" i="12"/>
  <c r="H124" i="12"/>
  <c r="H224" i="12"/>
  <c r="H74" i="12"/>
  <c r="H24" i="12"/>
  <c r="H257" i="12"/>
  <c r="H207" i="12"/>
  <c r="H157" i="12"/>
  <c r="H107" i="12"/>
  <c r="H57" i="12"/>
  <c r="H7" i="12"/>
  <c r="M273" i="12"/>
  <c r="M223" i="12"/>
  <c r="M173" i="12"/>
  <c r="M123" i="12"/>
  <c r="M73" i="12"/>
  <c r="M23" i="12"/>
  <c r="M267" i="12"/>
  <c r="M217" i="12"/>
  <c r="M167" i="12"/>
  <c r="M117" i="12"/>
  <c r="M67" i="12"/>
  <c r="M17" i="12"/>
  <c r="M283" i="12"/>
  <c r="M233" i="12"/>
  <c r="M183" i="12"/>
  <c r="M133" i="12"/>
  <c r="M83" i="12"/>
  <c r="M33" i="12"/>
  <c r="H252" i="12"/>
  <c r="H202" i="12"/>
  <c r="H302" i="12"/>
  <c r="H152" i="12"/>
  <c r="H52" i="12"/>
  <c r="H102" i="12"/>
  <c r="H284" i="12"/>
  <c r="H234" i="12"/>
  <c r="H184" i="12"/>
  <c r="H134" i="12"/>
  <c r="H84" i="12"/>
  <c r="H34" i="12"/>
  <c r="M279" i="12"/>
  <c r="M229" i="12"/>
  <c r="M179" i="12"/>
  <c r="M129" i="12"/>
  <c r="M79" i="12"/>
  <c r="M29" i="12"/>
  <c r="R300" i="12"/>
  <c r="R250" i="12"/>
  <c r="R200" i="12"/>
  <c r="R100" i="12"/>
  <c r="R150" i="12"/>
  <c r="R50" i="12"/>
  <c r="C277" i="12"/>
  <c r="C227" i="12"/>
  <c r="C177" i="12"/>
  <c r="C127" i="12"/>
  <c r="C77" i="12"/>
  <c r="C27" i="12"/>
  <c r="H301" i="12"/>
  <c r="H201" i="12"/>
  <c r="H151" i="12"/>
  <c r="H251" i="12"/>
  <c r="H101" i="12"/>
  <c r="H51" i="12"/>
  <c r="C268" i="12"/>
  <c r="C218" i="12"/>
  <c r="C168" i="12"/>
  <c r="C118" i="12"/>
  <c r="C68" i="12"/>
  <c r="C18" i="12"/>
  <c r="H272" i="12"/>
  <c r="H222" i="12"/>
  <c r="H172" i="12"/>
  <c r="H122" i="12"/>
  <c r="H72" i="12"/>
  <c r="H22" i="12"/>
  <c r="C260" i="12"/>
  <c r="C210" i="12"/>
  <c r="C160" i="12"/>
  <c r="C110" i="12"/>
  <c r="C60" i="12"/>
  <c r="C10" i="12"/>
  <c r="M291" i="12"/>
  <c r="M241" i="12"/>
  <c r="M191" i="12"/>
  <c r="M141" i="12"/>
  <c r="M91" i="12"/>
  <c r="M41" i="12"/>
  <c r="M282" i="12"/>
  <c r="M232" i="12"/>
  <c r="M182" i="12"/>
  <c r="M132" i="12"/>
  <c r="M82" i="12"/>
  <c r="M32" i="12"/>
  <c r="H280" i="12"/>
  <c r="H180" i="12"/>
  <c r="H230" i="12"/>
  <c r="H130" i="12"/>
  <c r="H80" i="12"/>
  <c r="H30" i="12"/>
  <c r="H289" i="12"/>
  <c r="H239" i="12"/>
  <c r="H189" i="12"/>
  <c r="H89" i="12"/>
  <c r="H139" i="12"/>
  <c r="H39" i="12"/>
  <c r="H290" i="12"/>
  <c r="H240" i="12"/>
  <c r="H190" i="12"/>
  <c r="H90" i="12"/>
  <c r="H140" i="12"/>
  <c r="H40" i="12"/>
  <c r="R275" i="12"/>
  <c r="R175" i="12"/>
  <c r="R225" i="12"/>
  <c r="R75" i="12"/>
  <c r="R125" i="12"/>
  <c r="R25" i="12"/>
  <c r="R297" i="12"/>
  <c r="R247" i="12"/>
  <c r="R97" i="12"/>
  <c r="R147" i="12"/>
  <c r="R47" i="12"/>
  <c r="R197" i="12"/>
  <c r="M265" i="12"/>
  <c r="M215" i="12"/>
  <c r="M165" i="12"/>
  <c r="M115" i="12"/>
  <c r="M65" i="12"/>
  <c r="M15" i="12"/>
  <c r="M274" i="12"/>
  <c r="M224" i="12"/>
  <c r="M174" i="12"/>
  <c r="M124" i="12"/>
  <c r="M74" i="12"/>
  <c r="M24" i="12"/>
  <c r="M257" i="12"/>
  <c r="M207" i="12"/>
  <c r="M157" i="12"/>
  <c r="M107" i="12"/>
  <c r="M7" i="12"/>
  <c r="M57" i="12"/>
  <c r="R273" i="12"/>
  <c r="R223" i="12"/>
  <c r="R173" i="12"/>
  <c r="R123" i="12"/>
  <c r="R23" i="12"/>
  <c r="R73" i="12"/>
  <c r="R267" i="12"/>
  <c r="R217" i="12"/>
  <c r="R167" i="12"/>
  <c r="R117" i="12"/>
  <c r="R17" i="12"/>
  <c r="R67" i="12"/>
  <c r="C283" i="12"/>
  <c r="C233" i="12"/>
  <c r="C183" i="12"/>
  <c r="C133" i="12"/>
  <c r="C83" i="12"/>
  <c r="C33" i="12"/>
  <c r="C302" i="12"/>
  <c r="C252" i="12"/>
  <c r="C152" i="12"/>
  <c r="C102" i="12"/>
  <c r="C52" i="12"/>
  <c r="C202" i="12"/>
  <c r="M284" i="12"/>
  <c r="M234" i="12"/>
  <c r="M184" i="12"/>
  <c r="M134" i="12"/>
  <c r="M84" i="12"/>
  <c r="M34" i="12"/>
  <c r="H229" i="12"/>
  <c r="H279" i="12"/>
  <c r="H179" i="12"/>
  <c r="H79" i="12"/>
  <c r="H129" i="12"/>
  <c r="H29" i="12"/>
  <c r="C300" i="12"/>
  <c r="C250" i="12"/>
  <c r="C150" i="12"/>
  <c r="C50" i="12"/>
  <c r="C100" i="12"/>
  <c r="C200" i="12"/>
  <c r="H277" i="12"/>
  <c r="H227" i="12"/>
  <c r="H77" i="12"/>
  <c r="H177" i="12"/>
  <c r="H127" i="12"/>
  <c r="H27" i="12"/>
  <c r="M301" i="12"/>
  <c r="M251" i="12"/>
  <c r="M201" i="12"/>
  <c r="M151" i="12"/>
  <c r="M101" i="12"/>
  <c r="M51" i="12"/>
  <c r="M268" i="12"/>
  <c r="M218" i="12"/>
  <c r="M168" i="12"/>
  <c r="M118" i="12"/>
  <c r="M68" i="12"/>
  <c r="M18" i="12"/>
  <c r="M272" i="12"/>
  <c r="M222" i="12"/>
  <c r="M172" i="12"/>
  <c r="M122" i="12"/>
  <c r="M72" i="12"/>
  <c r="M22" i="12"/>
  <c r="R291" i="12"/>
  <c r="R241" i="12"/>
  <c r="R191" i="12"/>
  <c r="R91" i="12"/>
  <c r="R41" i="12"/>
  <c r="R141" i="12"/>
  <c r="R282" i="12"/>
  <c r="R232" i="12"/>
  <c r="R182" i="12"/>
  <c r="R82" i="12"/>
  <c r="R32" i="12"/>
  <c r="R132" i="12"/>
  <c r="R280" i="12"/>
  <c r="R230" i="12"/>
  <c r="R180" i="12"/>
  <c r="R30" i="12"/>
  <c r="R80" i="12"/>
  <c r="R130" i="12"/>
  <c r="R289" i="12"/>
  <c r="R239" i="12"/>
  <c r="R189" i="12"/>
  <c r="R139" i="12"/>
  <c r="R39" i="12"/>
  <c r="R89" i="12"/>
  <c r="R240" i="12"/>
  <c r="R290" i="12"/>
  <c r="R190" i="12"/>
  <c r="R140" i="12"/>
  <c r="R40" i="12"/>
  <c r="R90" i="12"/>
  <c r="M275" i="12"/>
  <c r="M225" i="12"/>
  <c r="M175" i="12"/>
  <c r="M125" i="12"/>
  <c r="M75" i="12"/>
  <c r="M25" i="12"/>
  <c r="M297" i="12"/>
  <c r="M247" i="12"/>
  <c r="M197" i="12"/>
  <c r="M147" i="12"/>
  <c r="M97" i="12"/>
  <c r="M47" i="12"/>
  <c r="R265" i="12"/>
  <c r="R215" i="12"/>
  <c r="R165" i="12"/>
  <c r="R15" i="12"/>
  <c r="R65" i="12"/>
  <c r="R115" i="12"/>
  <c r="R274" i="12"/>
  <c r="R224" i="12"/>
  <c r="R174" i="12"/>
  <c r="R74" i="12"/>
  <c r="R24" i="12"/>
  <c r="R124" i="12"/>
  <c r="R257" i="12"/>
  <c r="R207" i="12"/>
  <c r="R157" i="12"/>
  <c r="R107" i="12"/>
  <c r="R57" i="12"/>
  <c r="R7" i="12"/>
  <c r="H273" i="12"/>
  <c r="H223" i="12"/>
  <c r="H73" i="12"/>
  <c r="H123" i="12"/>
  <c r="H173" i="12"/>
  <c r="H23" i="12"/>
  <c r="H267" i="12"/>
  <c r="H217" i="12"/>
  <c r="H67" i="12"/>
  <c r="H167" i="12"/>
  <c r="H117" i="12"/>
  <c r="H17" i="12"/>
  <c r="H283" i="12"/>
  <c r="H233" i="12"/>
  <c r="H183" i="12"/>
  <c r="H83" i="12"/>
  <c r="H133" i="12"/>
  <c r="H33" i="12"/>
  <c r="R302" i="12"/>
  <c r="R252" i="12"/>
  <c r="R152" i="12"/>
  <c r="R102" i="12"/>
  <c r="R202" i="12"/>
  <c r="R52" i="12"/>
  <c r="R284" i="12"/>
  <c r="R234" i="12"/>
  <c r="R184" i="12"/>
  <c r="R84" i="12"/>
  <c r="R34" i="12"/>
  <c r="R134" i="12"/>
  <c r="R279" i="12"/>
  <c r="R179" i="12"/>
  <c r="R229" i="12"/>
  <c r="R79" i="12"/>
  <c r="R129" i="12"/>
  <c r="R29" i="12"/>
  <c r="H300" i="12"/>
  <c r="H250" i="12"/>
  <c r="H150" i="12"/>
  <c r="H50" i="12"/>
  <c r="H100" i="12"/>
  <c r="H200" i="12"/>
  <c r="M277" i="12"/>
  <c r="M227" i="12"/>
  <c r="M177" i="12"/>
  <c r="M127" i="12"/>
  <c r="M77" i="12"/>
  <c r="M27" i="12"/>
  <c r="R301" i="12"/>
  <c r="R251" i="12"/>
  <c r="R201" i="12"/>
  <c r="R51" i="12"/>
  <c r="R101" i="12"/>
  <c r="R151" i="12"/>
  <c r="R268" i="12"/>
  <c r="R218" i="12"/>
  <c r="R168" i="12"/>
  <c r="R68" i="12"/>
  <c r="R18" i="12"/>
  <c r="R118" i="12"/>
  <c r="R272" i="12"/>
  <c r="R222" i="12"/>
  <c r="R172" i="12"/>
  <c r="R22" i="12"/>
  <c r="R72" i="12"/>
  <c r="R122" i="12"/>
  <c r="C56" i="7"/>
  <c r="C308" i="12" s="1"/>
  <c r="D56" i="7"/>
  <c r="F56" i="7"/>
  <c r="L56" i="7"/>
  <c r="G56" i="7"/>
  <c r="J56" i="7"/>
  <c r="E56" i="7"/>
  <c r="S7" i="7"/>
  <c r="S8" i="7" s="1"/>
  <c r="N57" i="7" s="1"/>
  <c r="U7" i="7"/>
  <c r="U8" i="7" s="1"/>
  <c r="P57" i="7" s="1"/>
  <c r="H56" i="7"/>
  <c r="H308" i="12" s="1"/>
  <c r="I56" i="7"/>
  <c r="K56" i="7"/>
  <c r="R7" i="7"/>
  <c r="R8" i="7" s="1"/>
  <c r="M57" i="7" s="1"/>
  <c r="M309" i="12" s="1"/>
  <c r="T7" i="7"/>
  <c r="O56" i="7" s="1"/>
  <c r="V7" i="7"/>
  <c r="Q56" i="7" s="1"/>
  <c r="U58" i="7"/>
  <c r="S58" i="7"/>
  <c r="V58" i="7"/>
  <c r="R58" i="7"/>
  <c r="R310" i="12" s="1"/>
  <c r="W310" i="12" s="1"/>
  <c r="C310" i="14" s="1"/>
  <c r="T58" i="7"/>
  <c r="Y340" i="12" l="1"/>
  <c r="E340" i="14" s="1"/>
  <c r="V128" i="12"/>
  <c r="U198" i="12"/>
  <c r="F276" i="12"/>
  <c r="T76" i="12"/>
  <c r="I28" i="12"/>
  <c r="V78" i="12"/>
  <c r="U248" i="12"/>
  <c r="I78" i="12"/>
  <c r="V228" i="12"/>
  <c r="U298" i="12"/>
  <c r="F26" i="12"/>
  <c r="V178" i="12"/>
  <c r="U348" i="12"/>
  <c r="F76" i="12"/>
  <c r="X322" i="12"/>
  <c r="D322" i="14" s="1"/>
  <c r="Y315" i="12"/>
  <c r="Y323" i="12"/>
  <c r="I178" i="12"/>
  <c r="V278" i="12"/>
  <c r="F126" i="12"/>
  <c r="U48" i="12"/>
  <c r="F226" i="12"/>
  <c r="Z329" i="12"/>
  <c r="F329" i="14" s="1"/>
  <c r="V329" i="14" s="1"/>
  <c r="Z327" i="12"/>
  <c r="F327" i="14" s="1"/>
  <c r="J327" i="14" s="1"/>
  <c r="AA352" i="12"/>
  <c r="O228" i="12"/>
  <c r="G176" i="12"/>
  <c r="O28" i="12"/>
  <c r="Y322" i="12"/>
  <c r="E322" i="14" s="1"/>
  <c r="I322" i="14" s="1"/>
  <c r="G26" i="12"/>
  <c r="O328" i="12"/>
  <c r="G276" i="12"/>
  <c r="G326" i="12"/>
  <c r="G76" i="12"/>
  <c r="U76" i="12"/>
  <c r="F48" i="12"/>
  <c r="T278" i="12"/>
  <c r="Z212" i="12"/>
  <c r="F212" i="14" s="1"/>
  <c r="V212" i="14" s="1"/>
  <c r="Y333" i="12"/>
  <c r="E333" i="14" s="1"/>
  <c r="I333" i="14" s="1"/>
  <c r="T28" i="12"/>
  <c r="U26" i="12"/>
  <c r="T228" i="12"/>
  <c r="F198" i="12"/>
  <c r="U126" i="12"/>
  <c r="U176" i="12"/>
  <c r="U226" i="12"/>
  <c r="U276" i="12"/>
  <c r="K98" i="12"/>
  <c r="P328" i="12"/>
  <c r="AA315" i="12"/>
  <c r="G315" i="14" s="1"/>
  <c r="Q315" i="14" s="1"/>
  <c r="X327" i="12"/>
  <c r="D327" i="14" s="1"/>
  <c r="AA340" i="12"/>
  <c r="G340" i="14" s="1"/>
  <c r="Q340" i="14" s="1"/>
  <c r="Z315" i="12"/>
  <c r="F315" i="14" s="1"/>
  <c r="AB315" i="14" s="1"/>
  <c r="AA323" i="12"/>
  <c r="G323" i="14" s="1"/>
  <c r="K323" i="14" s="1"/>
  <c r="AA322" i="12"/>
  <c r="G322" i="14" s="1"/>
  <c r="W322" i="14" s="1"/>
  <c r="X315" i="12"/>
  <c r="D315" i="14" s="1"/>
  <c r="T315" i="14" s="1"/>
  <c r="X315" i="14" s="1"/>
  <c r="P228" i="12"/>
  <c r="S26" i="12"/>
  <c r="I176" i="12"/>
  <c r="O78" i="12"/>
  <c r="P28" i="12"/>
  <c r="O128" i="12"/>
  <c r="P78" i="12"/>
  <c r="K178" i="12"/>
  <c r="O178" i="12"/>
  <c r="P128" i="12"/>
  <c r="P178" i="12"/>
  <c r="Y324" i="12"/>
  <c r="E324" i="14" s="1"/>
  <c r="AA324" i="14" s="1"/>
  <c r="K348" i="12"/>
  <c r="N26" i="12"/>
  <c r="N176" i="12"/>
  <c r="N226" i="12"/>
  <c r="N276" i="12"/>
  <c r="N326" i="12"/>
  <c r="K19" i="12"/>
  <c r="Z350" i="12"/>
  <c r="F350" i="14" s="1"/>
  <c r="V350" i="14" s="1"/>
  <c r="I126" i="12"/>
  <c r="S76" i="12"/>
  <c r="K28" i="12"/>
  <c r="I276" i="12"/>
  <c r="S126" i="12"/>
  <c r="K78" i="12"/>
  <c r="I326" i="12"/>
  <c r="V176" i="12"/>
  <c r="S176" i="12"/>
  <c r="K228" i="12"/>
  <c r="S226" i="12"/>
  <c r="K128" i="12"/>
  <c r="I226" i="12"/>
  <c r="E78" i="12"/>
  <c r="X333" i="12"/>
  <c r="D333" i="14" s="1"/>
  <c r="T333" i="14" s="1"/>
  <c r="X333" i="14" s="1"/>
  <c r="S276" i="12"/>
  <c r="K278" i="12"/>
  <c r="I26" i="12"/>
  <c r="G128" i="12"/>
  <c r="X352" i="12"/>
  <c r="D352" i="14" s="1"/>
  <c r="T352" i="14" s="1"/>
  <c r="X352" i="14" s="1"/>
  <c r="P97" i="7"/>
  <c r="P49" i="12" s="1"/>
  <c r="T226" i="12"/>
  <c r="K97" i="7"/>
  <c r="K349" i="12" s="1"/>
  <c r="F97" i="7"/>
  <c r="F349" i="12" s="1"/>
  <c r="T26" i="12"/>
  <c r="T326" i="12"/>
  <c r="T126" i="12"/>
  <c r="T276" i="12"/>
  <c r="U97" i="7"/>
  <c r="U99" i="12" s="1"/>
  <c r="J228" i="12"/>
  <c r="Q178" i="12"/>
  <c r="Y314" i="12"/>
  <c r="E314" i="14" s="1"/>
  <c r="AA314" i="14" s="1"/>
  <c r="G178" i="12"/>
  <c r="U69" i="12"/>
  <c r="V226" i="12"/>
  <c r="E128" i="12"/>
  <c r="G228" i="12"/>
  <c r="U119" i="12"/>
  <c r="V276" i="12"/>
  <c r="E178" i="12"/>
  <c r="G278" i="12"/>
  <c r="U219" i="12"/>
  <c r="V326" i="12"/>
  <c r="AA326" i="12" s="1"/>
  <c r="G326" i="14" s="1"/>
  <c r="K326" i="14" s="1"/>
  <c r="E278" i="12"/>
  <c r="G328" i="12"/>
  <c r="U269" i="12"/>
  <c r="E328" i="12"/>
  <c r="U319" i="12"/>
  <c r="Z319" i="12" s="1"/>
  <c r="V76" i="12"/>
  <c r="G28" i="12"/>
  <c r="V26" i="12"/>
  <c r="E228" i="12"/>
  <c r="E326" i="12"/>
  <c r="J178" i="12"/>
  <c r="Q128" i="12"/>
  <c r="E26" i="12"/>
  <c r="J278" i="12"/>
  <c r="Q228" i="12"/>
  <c r="E76" i="12"/>
  <c r="Q278" i="12"/>
  <c r="E126" i="12"/>
  <c r="J328" i="12"/>
  <c r="Q328" i="12"/>
  <c r="Y64" i="12"/>
  <c r="E64" i="14" s="1"/>
  <c r="I64" i="14" s="1"/>
  <c r="X120" i="12"/>
  <c r="D120" i="14" s="1"/>
  <c r="N120" i="14" s="1"/>
  <c r="R120" i="14" s="1"/>
  <c r="Y317" i="12"/>
  <c r="E317" i="14" s="1"/>
  <c r="AA317" i="14" s="1"/>
  <c r="E176" i="12"/>
  <c r="J28" i="12"/>
  <c r="E226" i="12"/>
  <c r="J78" i="12"/>
  <c r="Q28" i="12"/>
  <c r="T328" i="12"/>
  <c r="F148" i="12"/>
  <c r="T19" i="12"/>
  <c r="F348" i="12"/>
  <c r="K48" i="12"/>
  <c r="T69" i="12"/>
  <c r="Z320" i="12"/>
  <c r="F320" i="14" s="1"/>
  <c r="P320" i="14" s="1"/>
  <c r="T269" i="12"/>
  <c r="X220" i="12"/>
  <c r="D220" i="14" s="1"/>
  <c r="H220" i="14" s="1"/>
  <c r="L220" i="14" s="1"/>
  <c r="T78" i="12"/>
  <c r="F248" i="12"/>
  <c r="K148" i="12"/>
  <c r="T119" i="12"/>
  <c r="T128" i="12"/>
  <c r="F298" i="12"/>
  <c r="K198" i="12"/>
  <c r="T169" i="12"/>
  <c r="K248" i="12"/>
  <c r="T319" i="12"/>
  <c r="Y319" i="12" s="1"/>
  <c r="Z70" i="12"/>
  <c r="F70" i="14" s="1"/>
  <c r="J70" i="14" s="1"/>
  <c r="X16" i="12"/>
  <c r="D16" i="14" s="1"/>
  <c r="H16" i="14" s="1"/>
  <c r="L16" i="14" s="1"/>
  <c r="J276" i="12"/>
  <c r="K69" i="12"/>
  <c r="J326" i="12"/>
  <c r="Z120" i="12"/>
  <c r="F120" i="14" s="1"/>
  <c r="J120" i="14" s="1"/>
  <c r="X116" i="12"/>
  <c r="D116" i="14" s="1"/>
  <c r="N116" i="14" s="1"/>
  <c r="R116" i="14" s="1"/>
  <c r="AA214" i="12"/>
  <c r="G214" i="14" s="1"/>
  <c r="W214" i="14" s="1"/>
  <c r="X113" i="12"/>
  <c r="D113" i="14" s="1"/>
  <c r="N113" i="14" s="1"/>
  <c r="R113" i="14" s="1"/>
  <c r="Y111" i="12"/>
  <c r="E111" i="14" s="1"/>
  <c r="U111" i="14" s="1"/>
  <c r="Z164" i="12"/>
  <c r="F164" i="14" s="1"/>
  <c r="P164" i="14" s="1"/>
  <c r="AA166" i="12"/>
  <c r="G166" i="14" s="1"/>
  <c r="Q166" i="14" s="1"/>
  <c r="Z161" i="12"/>
  <c r="F161" i="14" s="1"/>
  <c r="V161" i="14" s="1"/>
  <c r="Y116" i="12"/>
  <c r="E116" i="14" s="1"/>
  <c r="O116" i="14" s="1"/>
  <c r="AA261" i="12"/>
  <c r="G261" i="14" s="1"/>
  <c r="W261" i="14" s="1"/>
  <c r="X61" i="12"/>
  <c r="D61" i="14" s="1"/>
  <c r="N61" i="14" s="1"/>
  <c r="R61" i="14" s="1"/>
  <c r="Y63" i="12"/>
  <c r="E63" i="14" s="1"/>
  <c r="O63" i="14" s="1"/>
  <c r="K119" i="12"/>
  <c r="X166" i="12"/>
  <c r="D166" i="14" s="1"/>
  <c r="N166" i="14" s="1"/>
  <c r="R166" i="14" s="1"/>
  <c r="Z14" i="12"/>
  <c r="F14" i="14" s="1"/>
  <c r="P14" i="14" s="1"/>
  <c r="X20" i="12"/>
  <c r="D20" i="14" s="1"/>
  <c r="H20" i="14" s="1"/>
  <c r="L20" i="14" s="1"/>
  <c r="Z16" i="12"/>
  <c r="F16" i="14" s="1"/>
  <c r="V16" i="14" s="1"/>
  <c r="AA270" i="12"/>
  <c r="G270" i="14" s="1"/>
  <c r="W270" i="14" s="1"/>
  <c r="K169" i="12"/>
  <c r="J26" i="12"/>
  <c r="Y14" i="12"/>
  <c r="E14" i="14" s="1"/>
  <c r="U14" i="14" s="1"/>
  <c r="K219" i="12"/>
  <c r="J76" i="12"/>
  <c r="Z170" i="12"/>
  <c r="F170" i="14" s="1"/>
  <c r="J170" i="14" s="1"/>
  <c r="X270" i="12"/>
  <c r="D270" i="14" s="1"/>
  <c r="N270" i="14" s="1"/>
  <c r="R270" i="14" s="1"/>
  <c r="K269" i="12"/>
  <c r="J126" i="12"/>
  <c r="X314" i="12"/>
  <c r="D314" i="14" s="1"/>
  <c r="Z314" i="14" s="1"/>
  <c r="AD314" i="14" s="1"/>
  <c r="O111" i="14"/>
  <c r="U19" i="12"/>
  <c r="Y114" i="12"/>
  <c r="E114" i="14" s="1"/>
  <c r="E71" i="12"/>
  <c r="E21" i="12"/>
  <c r="E171" i="12"/>
  <c r="E321" i="12"/>
  <c r="E271" i="12"/>
  <c r="E221" i="12"/>
  <c r="E121" i="12"/>
  <c r="AA14" i="12"/>
  <c r="G14" i="14" s="1"/>
  <c r="X13" i="12"/>
  <c r="D13" i="14" s="1"/>
  <c r="Y261" i="12"/>
  <c r="E261" i="14" s="1"/>
  <c r="Z314" i="12"/>
  <c r="F314" i="14" s="1"/>
  <c r="AA316" i="12"/>
  <c r="G316" i="14" s="1"/>
  <c r="X214" i="12"/>
  <c r="D214" i="14" s="1"/>
  <c r="Z111" i="12"/>
  <c r="F111" i="14" s="1"/>
  <c r="Y316" i="12"/>
  <c r="E316" i="14" s="1"/>
  <c r="AA170" i="12"/>
  <c r="G170" i="14" s="1"/>
  <c r="Y20" i="12"/>
  <c r="E20" i="14" s="1"/>
  <c r="D321" i="12"/>
  <c r="D121" i="12"/>
  <c r="D21" i="12"/>
  <c r="D271" i="12"/>
  <c r="D71" i="12"/>
  <c r="D221" i="12"/>
  <c r="D171" i="12"/>
  <c r="X311" i="12"/>
  <c r="D311" i="14" s="1"/>
  <c r="AA13" i="12"/>
  <c r="G13" i="14" s="1"/>
  <c r="Z313" i="12"/>
  <c r="F313" i="14" s="1"/>
  <c r="AA120" i="12"/>
  <c r="G120" i="14" s="1"/>
  <c r="Y214" i="12"/>
  <c r="E214" i="14" s="1"/>
  <c r="T121" i="12"/>
  <c r="T71" i="12"/>
  <c r="T21" i="12"/>
  <c r="T271" i="12"/>
  <c r="T221" i="12"/>
  <c r="T321" i="12"/>
  <c r="T171" i="12"/>
  <c r="AA64" i="12"/>
  <c r="G64" i="14" s="1"/>
  <c r="Y311" i="12"/>
  <c r="E311" i="14" s="1"/>
  <c r="U321" i="12"/>
  <c r="U271" i="12"/>
  <c r="U221" i="12"/>
  <c r="U21" i="12"/>
  <c r="U171" i="12"/>
  <c r="U121" i="12"/>
  <c r="U71" i="12"/>
  <c r="AA66" i="12"/>
  <c r="G66" i="14" s="1"/>
  <c r="Z211" i="12"/>
  <c r="F211" i="14" s="1"/>
  <c r="Y216" i="12"/>
  <c r="E216" i="14" s="1"/>
  <c r="Y70" i="12"/>
  <c r="E70" i="14" s="1"/>
  <c r="AA61" i="12"/>
  <c r="G61" i="14" s="1"/>
  <c r="S321" i="12"/>
  <c r="S171" i="12"/>
  <c r="S121" i="12"/>
  <c r="S271" i="12"/>
  <c r="S71" i="12"/>
  <c r="S221" i="12"/>
  <c r="S21" i="12"/>
  <c r="X111" i="12"/>
  <c r="D111" i="14" s="1"/>
  <c r="Y13" i="12"/>
  <c r="E13" i="14" s="1"/>
  <c r="AA63" i="12"/>
  <c r="G63" i="14" s="1"/>
  <c r="Z116" i="12"/>
  <c r="F116" i="14" s="1"/>
  <c r="Z20" i="12"/>
  <c r="F20" i="14" s="1"/>
  <c r="X216" i="12"/>
  <c r="D216" i="14" s="1"/>
  <c r="O121" i="12"/>
  <c r="O71" i="12"/>
  <c r="O21" i="12"/>
  <c r="O321" i="12"/>
  <c r="O221" i="12"/>
  <c r="O271" i="12"/>
  <c r="O171" i="12"/>
  <c r="AA114" i="12"/>
  <c r="G114" i="14" s="1"/>
  <c r="X213" i="12"/>
  <c r="D213" i="14" s="1"/>
  <c r="Y61" i="12"/>
  <c r="E61" i="14" s="1"/>
  <c r="V221" i="12"/>
  <c r="V171" i="12"/>
  <c r="V121" i="12"/>
  <c r="V71" i="12"/>
  <c r="V21" i="12"/>
  <c r="V321" i="12"/>
  <c r="V271" i="12"/>
  <c r="Z64" i="12"/>
  <c r="F64" i="14" s="1"/>
  <c r="X70" i="12"/>
  <c r="D70" i="14" s="1"/>
  <c r="AA266" i="12"/>
  <c r="G266" i="14" s="1"/>
  <c r="X14" i="12"/>
  <c r="D14" i="14" s="1"/>
  <c r="Z266" i="12"/>
  <c r="F266" i="14" s="1"/>
  <c r="Y166" i="12"/>
  <c r="E166" i="14" s="1"/>
  <c r="Y270" i="12"/>
  <c r="E270" i="14" s="1"/>
  <c r="AA161" i="12"/>
  <c r="G161" i="14" s="1"/>
  <c r="I171" i="12"/>
  <c r="I321" i="12"/>
  <c r="I121" i="12"/>
  <c r="I221" i="12"/>
  <c r="I271" i="12"/>
  <c r="I71" i="12"/>
  <c r="I21" i="12"/>
  <c r="X161" i="12"/>
  <c r="D161" i="14" s="1"/>
  <c r="Y163" i="12"/>
  <c r="E163" i="14" s="1"/>
  <c r="Z13" i="12"/>
  <c r="F13" i="14" s="1"/>
  <c r="Z263" i="12"/>
  <c r="F263" i="14" s="1"/>
  <c r="X316" i="12"/>
  <c r="D316" i="14" s="1"/>
  <c r="AA164" i="12"/>
  <c r="G164" i="14" s="1"/>
  <c r="X163" i="12"/>
  <c r="D163" i="14" s="1"/>
  <c r="Y161" i="12"/>
  <c r="E161" i="14" s="1"/>
  <c r="Q271" i="12"/>
  <c r="Q221" i="12"/>
  <c r="Q171" i="12"/>
  <c r="Q121" i="12"/>
  <c r="Q71" i="12"/>
  <c r="Q21" i="12"/>
  <c r="Q321" i="12"/>
  <c r="Z264" i="12"/>
  <c r="F264" i="14" s="1"/>
  <c r="AA116" i="12"/>
  <c r="G116" i="14" s="1"/>
  <c r="X114" i="12"/>
  <c r="D114" i="14" s="1"/>
  <c r="Z261" i="12"/>
  <c r="F261" i="14" s="1"/>
  <c r="Z66" i="12"/>
  <c r="F66" i="14" s="1"/>
  <c r="Y16" i="12"/>
  <c r="E16" i="14" s="1"/>
  <c r="AA320" i="12"/>
  <c r="G320" i="14" s="1"/>
  <c r="Y220" i="12"/>
  <c r="E220" i="14" s="1"/>
  <c r="AA11" i="12"/>
  <c r="G11" i="14" s="1"/>
  <c r="N121" i="12"/>
  <c r="N271" i="12"/>
  <c r="N21" i="12"/>
  <c r="N221" i="12"/>
  <c r="N171" i="12"/>
  <c r="N71" i="12"/>
  <c r="N321" i="12"/>
  <c r="X211" i="12"/>
  <c r="D211" i="14" s="1"/>
  <c r="Y213" i="12"/>
  <c r="E213" i="14" s="1"/>
  <c r="Z113" i="12"/>
  <c r="F113" i="14" s="1"/>
  <c r="X264" i="12"/>
  <c r="D264" i="14" s="1"/>
  <c r="AA263" i="12"/>
  <c r="G263" i="14" s="1"/>
  <c r="Y164" i="12"/>
  <c r="E164" i="14" s="1"/>
  <c r="AA314" i="12"/>
  <c r="G314" i="14" s="1"/>
  <c r="X263" i="12"/>
  <c r="D263" i="14" s="1"/>
  <c r="G71" i="12"/>
  <c r="G321" i="12"/>
  <c r="G21" i="12"/>
  <c r="G221" i="12"/>
  <c r="G171" i="12"/>
  <c r="G121" i="12"/>
  <c r="G271" i="12"/>
  <c r="Z114" i="12"/>
  <c r="F114" i="14" s="1"/>
  <c r="X320" i="12"/>
  <c r="D320" i="14" s="1"/>
  <c r="AA16" i="12"/>
  <c r="G16" i="14" s="1"/>
  <c r="X164" i="12"/>
  <c r="D164" i="14" s="1"/>
  <c r="Z11" i="12"/>
  <c r="F11" i="14" s="1"/>
  <c r="Z316" i="12"/>
  <c r="F316" i="14" s="1"/>
  <c r="AA220" i="12"/>
  <c r="G220" i="14" s="1"/>
  <c r="Y320" i="12"/>
  <c r="E320" i="14" s="1"/>
  <c r="AA111" i="12"/>
  <c r="G111" i="14" s="1"/>
  <c r="Y263" i="12"/>
  <c r="E263" i="14" s="1"/>
  <c r="AA213" i="12"/>
  <c r="G213" i="14" s="1"/>
  <c r="Z63" i="12"/>
  <c r="F63" i="14" s="1"/>
  <c r="J271" i="12"/>
  <c r="J321" i="12"/>
  <c r="J71" i="12"/>
  <c r="J221" i="12"/>
  <c r="J171" i="12"/>
  <c r="J121" i="12"/>
  <c r="J21" i="12"/>
  <c r="K171" i="12"/>
  <c r="K121" i="12"/>
  <c r="K321" i="12"/>
  <c r="K271" i="12"/>
  <c r="K71" i="12"/>
  <c r="K21" i="12"/>
  <c r="K221" i="12"/>
  <c r="Z270" i="12"/>
  <c r="F270" i="14" s="1"/>
  <c r="X266" i="12"/>
  <c r="D266" i="14" s="1"/>
  <c r="AA264" i="12"/>
  <c r="G264" i="14" s="1"/>
  <c r="X313" i="12"/>
  <c r="D313" i="14" s="1"/>
  <c r="Y11" i="12"/>
  <c r="E11" i="14" s="1"/>
  <c r="F21" i="12"/>
  <c r="F271" i="12"/>
  <c r="F221" i="12"/>
  <c r="F171" i="12"/>
  <c r="F321" i="12"/>
  <c r="F121" i="12"/>
  <c r="F71" i="12"/>
  <c r="AA216" i="12"/>
  <c r="G216" i="14" s="1"/>
  <c r="Z61" i="12"/>
  <c r="F61" i="14" s="1"/>
  <c r="Z166" i="12"/>
  <c r="F166" i="14" s="1"/>
  <c r="Y266" i="12"/>
  <c r="E266" i="14" s="1"/>
  <c r="AA20" i="12"/>
  <c r="G20" i="14" s="1"/>
  <c r="Y120" i="12"/>
  <c r="E120" i="14" s="1"/>
  <c r="AA311" i="12"/>
  <c r="G311" i="14" s="1"/>
  <c r="X261" i="12"/>
  <c r="D261" i="14" s="1"/>
  <c r="Y113" i="12"/>
  <c r="E113" i="14" s="1"/>
  <c r="AA113" i="12"/>
  <c r="G113" i="14" s="1"/>
  <c r="Z220" i="12"/>
  <c r="F220" i="14" s="1"/>
  <c r="X66" i="12"/>
  <c r="D66" i="14" s="1"/>
  <c r="Y264" i="12"/>
  <c r="E264" i="14" s="1"/>
  <c r="X63" i="12"/>
  <c r="D63" i="14" s="1"/>
  <c r="Y211" i="12"/>
  <c r="E211" i="14" s="1"/>
  <c r="L321" i="12"/>
  <c r="L271" i="12"/>
  <c r="L221" i="12"/>
  <c r="L71" i="12"/>
  <c r="L171" i="12"/>
  <c r="L121" i="12"/>
  <c r="L21" i="12"/>
  <c r="Z214" i="12"/>
  <c r="F214" i="14" s="1"/>
  <c r="P171" i="12"/>
  <c r="P121" i="12"/>
  <c r="P71" i="12"/>
  <c r="P271" i="12"/>
  <c r="P21" i="12"/>
  <c r="P321" i="12"/>
  <c r="P221" i="12"/>
  <c r="X170" i="12"/>
  <c r="D170" i="14" s="1"/>
  <c r="X64" i="12"/>
  <c r="D64" i="14" s="1"/>
  <c r="Z311" i="12"/>
  <c r="F311" i="14" s="1"/>
  <c r="Z216" i="12"/>
  <c r="F216" i="14" s="1"/>
  <c r="Y66" i="12"/>
  <c r="E66" i="14" s="1"/>
  <c r="AA70" i="12"/>
  <c r="G70" i="14" s="1"/>
  <c r="Y170" i="12"/>
  <c r="E170" i="14" s="1"/>
  <c r="AA211" i="12"/>
  <c r="G211" i="14" s="1"/>
  <c r="X11" i="12"/>
  <c r="D11" i="14" s="1"/>
  <c r="Y313" i="12"/>
  <c r="E313" i="14" s="1"/>
  <c r="AA313" i="12"/>
  <c r="G313" i="14" s="1"/>
  <c r="Z213" i="12"/>
  <c r="F213" i="14" s="1"/>
  <c r="I43" i="10"/>
  <c r="D43" i="10"/>
  <c r="L43" i="10"/>
  <c r="G43" i="10"/>
  <c r="E48" i="11"/>
  <c r="E97" i="7"/>
  <c r="O97" i="7"/>
  <c r="J97" i="7"/>
  <c r="T97" i="7"/>
  <c r="K43" i="10"/>
  <c r="F43" i="10"/>
  <c r="J43" i="10"/>
  <c r="E43" i="10"/>
  <c r="G48" i="11"/>
  <c r="L97" i="7"/>
  <c r="V97" i="7"/>
  <c r="Q97" i="7"/>
  <c r="G97" i="7"/>
  <c r="D48" i="11"/>
  <c r="I97" i="7"/>
  <c r="S97" i="7"/>
  <c r="N97" i="7"/>
  <c r="D97" i="7"/>
  <c r="V148" i="12"/>
  <c r="V248" i="12"/>
  <c r="V298" i="12"/>
  <c r="V48" i="12"/>
  <c r="V198" i="12"/>
  <c r="V98" i="12"/>
  <c r="D350" i="14"/>
  <c r="N350" i="14" s="1"/>
  <c r="R350" i="14" s="1"/>
  <c r="D323" i="14"/>
  <c r="N323" i="14" s="1"/>
  <c r="R323" i="14" s="1"/>
  <c r="E351" i="14"/>
  <c r="O351" i="14" s="1"/>
  <c r="E323" i="14"/>
  <c r="AA323" i="14" s="1"/>
  <c r="G350" i="14"/>
  <c r="Q350" i="14" s="1"/>
  <c r="E315" i="14"/>
  <c r="AA315" i="14" s="1"/>
  <c r="F323" i="14"/>
  <c r="AB323" i="14" s="1"/>
  <c r="G329" i="14"/>
  <c r="K329" i="14" s="1"/>
  <c r="G352" i="14"/>
  <c r="K352" i="14" s="1"/>
  <c r="F351" i="14"/>
  <c r="AB351" i="14" s="1"/>
  <c r="E329" i="14"/>
  <c r="O329" i="14" s="1"/>
  <c r="D351" i="14"/>
  <c r="H351" i="14" s="1"/>
  <c r="L351" i="14" s="1"/>
  <c r="F352" i="14"/>
  <c r="J352" i="14" s="1"/>
  <c r="E350" i="14"/>
  <c r="O350" i="14" s="1"/>
  <c r="D329" i="14"/>
  <c r="T329" i="14" s="1"/>
  <c r="X329" i="14" s="1"/>
  <c r="E352" i="14"/>
  <c r="AA352" i="14" s="1"/>
  <c r="G351" i="14"/>
  <c r="Q351" i="14" s="1"/>
  <c r="X334" i="12"/>
  <c r="D334" i="14" s="1"/>
  <c r="Z334" i="14" s="1"/>
  <c r="AD334" i="14" s="1"/>
  <c r="X346" i="12"/>
  <c r="D346" i="14" s="1"/>
  <c r="H346" i="14" s="1"/>
  <c r="L346" i="14" s="1"/>
  <c r="Z328" i="12"/>
  <c r="F328" i="14" s="1"/>
  <c r="P328" i="14" s="1"/>
  <c r="X341" i="12"/>
  <c r="D341" i="14" s="1"/>
  <c r="H341" i="14" s="1"/>
  <c r="L341" i="14" s="1"/>
  <c r="Z326" i="12"/>
  <c r="F326" i="14" s="1"/>
  <c r="V326" i="14" s="1"/>
  <c r="Y334" i="12"/>
  <c r="E334" i="14" s="1"/>
  <c r="U334" i="14" s="1"/>
  <c r="X319" i="12"/>
  <c r="Z330" i="12"/>
  <c r="X325" i="12"/>
  <c r="D325" i="14" s="1"/>
  <c r="H325" i="14" s="1"/>
  <c r="L325" i="14" s="1"/>
  <c r="Y318" i="12"/>
  <c r="Z341" i="12"/>
  <c r="F341" i="14" s="1"/>
  <c r="V341" i="14" s="1"/>
  <c r="AA325" i="12"/>
  <c r="G325" i="14" s="1"/>
  <c r="K325" i="14" s="1"/>
  <c r="AA334" i="12"/>
  <c r="G334" i="14" s="1"/>
  <c r="AC334" i="14" s="1"/>
  <c r="X332" i="12"/>
  <c r="D332" i="14" s="1"/>
  <c r="H332" i="14" s="1"/>
  <c r="L332" i="14" s="1"/>
  <c r="X318" i="12"/>
  <c r="Y346" i="12"/>
  <c r="E346" i="14" s="1"/>
  <c r="U346" i="14" s="1"/>
  <c r="X328" i="12"/>
  <c r="D328" i="14" s="1"/>
  <c r="Z328" i="14" s="1"/>
  <c r="AD328" i="14" s="1"/>
  <c r="Y331" i="12"/>
  <c r="AA341" i="12"/>
  <c r="G341" i="14" s="1"/>
  <c r="AC341" i="14" s="1"/>
  <c r="Z334" i="12"/>
  <c r="F334" i="14" s="1"/>
  <c r="J334" i="14" s="1"/>
  <c r="Y332" i="12"/>
  <c r="E332" i="14" s="1"/>
  <c r="U332" i="14" s="1"/>
  <c r="X331" i="12"/>
  <c r="Y330" i="12"/>
  <c r="X330" i="12"/>
  <c r="Z318" i="12"/>
  <c r="AA346" i="12"/>
  <c r="G346" i="14" s="1"/>
  <c r="K346" i="14" s="1"/>
  <c r="Z325" i="12"/>
  <c r="F325" i="14" s="1"/>
  <c r="AB325" i="14" s="1"/>
  <c r="Z339" i="12"/>
  <c r="F339" i="14" s="1"/>
  <c r="AB339" i="14" s="1"/>
  <c r="X339" i="12"/>
  <c r="D339" i="14" s="1"/>
  <c r="Z339" i="14" s="1"/>
  <c r="AD339" i="14" s="1"/>
  <c r="AA307" i="12"/>
  <c r="Z346" i="12"/>
  <c r="F346" i="14" s="1"/>
  <c r="J346" i="14" s="1"/>
  <c r="Y325" i="12"/>
  <c r="E325" i="14" s="1"/>
  <c r="U325" i="14" s="1"/>
  <c r="Z332" i="12"/>
  <c r="F332" i="14" s="1"/>
  <c r="J332" i="14" s="1"/>
  <c r="Y341" i="12"/>
  <c r="E341" i="14" s="1"/>
  <c r="AA341" i="14" s="1"/>
  <c r="AA318" i="12"/>
  <c r="AA332" i="12"/>
  <c r="G332" i="14" s="1"/>
  <c r="AC332" i="14" s="1"/>
  <c r="AA331" i="12"/>
  <c r="Y339" i="12"/>
  <c r="E339" i="14" s="1"/>
  <c r="AA339" i="14" s="1"/>
  <c r="Z307" i="12"/>
  <c r="AA319" i="12"/>
  <c r="Y307" i="12"/>
  <c r="X307" i="12"/>
  <c r="Z331" i="12"/>
  <c r="AA330" i="12"/>
  <c r="AA339" i="12"/>
  <c r="G339" i="14" s="1"/>
  <c r="K339" i="14" s="1"/>
  <c r="J342" i="12"/>
  <c r="J292" i="12"/>
  <c r="J192" i="12"/>
  <c r="J142" i="12"/>
  <c r="J92" i="12"/>
  <c r="J42" i="12"/>
  <c r="J242" i="12"/>
  <c r="U342" i="12"/>
  <c r="U292" i="12"/>
  <c r="U242" i="12"/>
  <c r="U192" i="12"/>
  <c r="U142" i="12"/>
  <c r="U92" i="12"/>
  <c r="U42" i="12"/>
  <c r="P149" i="12"/>
  <c r="Q308" i="12"/>
  <c r="Q258" i="12"/>
  <c r="Q208" i="12"/>
  <c r="Q158" i="12"/>
  <c r="Q108" i="12"/>
  <c r="Q58" i="12"/>
  <c r="Q8" i="12"/>
  <c r="I308" i="12"/>
  <c r="I258" i="12"/>
  <c r="I208" i="12"/>
  <c r="I158" i="12"/>
  <c r="I108" i="12"/>
  <c r="I58" i="12"/>
  <c r="I8" i="12"/>
  <c r="E308" i="12"/>
  <c r="E258" i="12"/>
  <c r="E208" i="12"/>
  <c r="E158" i="12"/>
  <c r="E108" i="12"/>
  <c r="E58" i="12"/>
  <c r="E8" i="12"/>
  <c r="F258" i="12"/>
  <c r="F158" i="12"/>
  <c r="F308" i="12"/>
  <c r="F208" i="12"/>
  <c r="F108" i="12"/>
  <c r="F58" i="12"/>
  <c r="F8" i="12"/>
  <c r="I342" i="12"/>
  <c r="I292" i="12"/>
  <c r="I242" i="12"/>
  <c r="I192" i="12"/>
  <c r="I142" i="12"/>
  <c r="I92" i="12"/>
  <c r="I42" i="12"/>
  <c r="E342" i="12"/>
  <c r="E292" i="12"/>
  <c r="E242" i="12"/>
  <c r="E192" i="12"/>
  <c r="E142" i="12"/>
  <c r="E92" i="12"/>
  <c r="E42" i="12"/>
  <c r="Q342" i="12"/>
  <c r="Q292" i="12"/>
  <c r="Q242" i="12"/>
  <c r="Q192" i="12"/>
  <c r="Q142" i="12"/>
  <c r="Q92" i="12"/>
  <c r="Q42" i="12"/>
  <c r="K342" i="12"/>
  <c r="K292" i="12"/>
  <c r="K242" i="12"/>
  <c r="K42" i="12"/>
  <c r="K192" i="12"/>
  <c r="K92" i="12"/>
  <c r="K142" i="12"/>
  <c r="U199" i="12"/>
  <c r="N348" i="12"/>
  <c r="N298" i="12"/>
  <c r="N248" i="12"/>
  <c r="N198" i="12"/>
  <c r="N148" i="12"/>
  <c r="N98" i="12"/>
  <c r="N48" i="12"/>
  <c r="G348" i="12"/>
  <c r="G298" i="12"/>
  <c r="G198" i="12"/>
  <c r="G148" i="12"/>
  <c r="G98" i="12"/>
  <c r="G48" i="12"/>
  <c r="G248" i="12"/>
  <c r="V310" i="12"/>
  <c r="AA310" i="12" s="1"/>
  <c r="V260" i="12"/>
  <c r="V210" i="12"/>
  <c r="V110" i="12"/>
  <c r="V160" i="12"/>
  <c r="V10" i="12"/>
  <c r="V60" i="12"/>
  <c r="T348" i="12"/>
  <c r="T248" i="12"/>
  <c r="T198" i="12"/>
  <c r="T298" i="12"/>
  <c r="T148" i="12"/>
  <c r="T98" i="12"/>
  <c r="T48" i="12"/>
  <c r="G308" i="12"/>
  <c r="G208" i="12"/>
  <c r="G158" i="12"/>
  <c r="G108" i="12"/>
  <c r="G58" i="12"/>
  <c r="G258" i="12"/>
  <c r="G8" i="12"/>
  <c r="K49" i="12"/>
  <c r="L348" i="12"/>
  <c r="L298" i="12"/>
  <c r="L248" i="12"/>
  <c r="L198" i="12"/>
  <c r="L148" i="12"/>
  <c r="L98" i="12"/>
  <c r="L48" i="12"/>
  <c r="O308" i="12"/>
  <c r="O258" i="12"/>
  <c r="O208" i="12"/>
  <c r="O158" i="12"/>
  <c r="O108" i="12"/>
  <c r="O58" i="12"/>
  <c r="O8" i="12"/>
  <c r="J308" i="12"/>
  <c r="J208" i="12"/>
  <c r="J158" i="12"/>
  <c r="J108" i="12"/>
  <c r="J58" i="12"/>
  <c r="J8" i="12"/>
  <c r="J258" i="12"/>
  <c r="D308" i="12"/>
  <c r="D258" i="12"/>
  <c r="D208" i="12"/>
  <c r="D158" i="12"/>
  <c r="D108" i="12"/>
  <c r="D58" i="12"/>
  <c r="D8" i="12"/>
  <c r="D342" i="12"/>
  <c r="D292" i="12"/>
  <c r="D242" i="12"/>
  <c r="D192" i="12"/>
  <c r="D142" i="12"/>
  <c r="D92" i="12"/>
  <c r="D42" i="12"/>
  <c r="L342" i="12"/>
  <c r="L292" i="12"/>
  <c r="L242" i="12"/>
  <c r="L192" i="12"/>
  <c r="L142" i="12"/>
  <c r="L92" i="12"/>
  <c r="L42" i="12"/>
  <c r="D348" i="12"/>
  <c r="D298" i="12"/>
  <c r="D248" i="12"/>
  <c r="D198" i="12"/>
  <c r="D148" i="12"/>
  <c r="D98" i="12"/>
  <c r="D48" i="12"/>
  <c r="I348" i="12"/>
  <c r="I298" i="12"/>
  <c r="I248" i="12"/>
  <c r="I148" i="12"/>
  <c r="I98" i="12"/>
  <c r="I48" i="12"/>
  <c r="I198" i="12"/>
  <c r="S310" i="12"/>
  <c r="X310" i="12" s="1"/>
  <c r="S260" i="12"/>
  <c r="S210" i="12"/>
  <c r="S160" i="12"/>
  <c r="S110" i="12"/>
  <c r="S60" i="12"/>
  <c r="S10" i="12"/>
  <c r="P209" i="12"/>
  <c r="P159" i="12"/>
  <c r="P109" i="12"/>
  <c r="P59" i="12"/>
  <c r="P309" i="12"/>
  <c r="P9" i="12"/>
  <c r="P259" i="12"/>
  <c r="N342" i="12"/>
  <c r="N292" i="12"/>
  <c r="N242" i="12"/>
  <c r="N192" i="12"/>
  <c r="N92" i="12"/>
  <c r="N42" i="12"/>
  <c r="N142" i="12"/>
  <c r="T242" i="12"/>
  <c r="T192" i="12"/>
  <c r="T292" i="12"/>
  <c r="T142" i="12"/>
  <c r="T92" i="12"/>
  <c r="T42" i="12"/>
  <c r="T342" i="12"/>
  <c r="V342" i="12"/>
  <c r="V292" i="12"/>
  <c r="V242" i="12"/>
  <c r="V192" i="12"/>
  <c r="V142" i="12"/>
  <c r="V42" i="12"/>
  <c r="V92" i="12"/>
  <c r="P142" i="12"/>
  <c r="P92" i="12"/>
  <c r="P42" i="12"/>
  <c r="P342" i="12"/>
  <c r="P242" i="12"/>
  <c r="P292" i="12"/>
  <c r="P192" i="12"/>
  <c r="S348" i="12"/>
  <c r="S298" i="12"/>
  <c r="S248" i="12"/>
  <c r="S198" i="12"/>
  <c r="S148" i="12"/>
  <c r="S98" i="12"/>
  <c r="S48" i="12"/>
  <c r="O348" i="12"/>
  <c r="O298" i="12"/>
  <c r="O248" i="12"/>
  <c r="O198" i="12"/>
  <c r="O148" i="12"/>
  <c r="O98" i="12"/>
  <c r="O48" i="12"/>
  <c r="T210" i="12"/>
  <c r="T310" i="12"/>
  <c r="Y310" i="12" s="1"/>
  <c r="T160" i="12"/>
  <c r="T110" i="12"/>
  <c r="T260" i="12"/>
  <c r="T60" i="12"/>
  <c r="T10" i="12"/>
  <c r="U310" i="12"/>
  <c r="Z310" i="12" s="1"/>
  <c r="U260" i="12"/>
  <c r="U210" i="12"/>
  <c r="U160" i="12"/>
  <c r="U110" i="12"/>
  <c r="U60" i="12"/>
  <c r="U10" i="12"/>
  <c r="K308" i="12"/>
  <c r="K258" i="12"/>
  <c r="K58" i="12"/>
  <c r="K8" i="12"/>
  <c r="K158" i="12"/>
  <c r="K208" i="12"/>
  <c r="K108" i="12"/>
  <c r="N309" i="12"/>
  <c r="N259" i="12"/>
  <c r="N209" i="12"/>
  <c r="N159" i="12"/>
  <c r="N59" i="12"/>
  <c r="N9" i="12"/>
  <c r="N109" i="12"/>
  <c r="L308" i="12"/>
  <c r="L258" i="12"/>
  <c r="L208" i="12"/>
  <c r="L158" i="12"/>
  <c r="L108" i="12"/>
  <c r="L58" i="12"/>
  <c r="L8" i="12"/>
  <c r="S342" i="12"/>
  <c r="S292" i="12"/>
  <c r="S242" i="12"/>
  <c r="S192" i="12"/>
  <c r="S142" i="12"/>
  <c r="S92" i="12"/>
  <c r="S42" i="12"/>
  <c r="O342" i="12"/>
  <c r="O292" i="12"/>
  <c r="O242" i="12"/>
  <c r="O192" i="12"/>
  <c r="O142" i="12"/>
  <c r="O92" i="12"/>
  <c r="O42" i="12"/>
  <c r="G342" i="12"/>
  <c r="G292" i="12"/>
  <c r="G42" i="12"/>
  <c r="G242" i="12"/>
  <c r="G192" i="12"/>
  <c r="G142" i="12"/>
  <c r="G92" i="12"/>
  <c r="F192" i="12"/>
  <c r="F342" i="12"/>
  <c r="F242" i="12"/>
  <c r="F292" i="12"/>
  <c r="F142" i="12"/>
  <c r="F92" i="12"/>
  <c r="F42" i="12"/>
  <c r="E348" i="12"/>
  <c r="E298" i="12"/>
  <c r="E248" i="12"/>
  <c r="E198" i="12"/>
  <c r="E148" i="12"/>
  <c r="E98" i="12"/>
  <c r="E48" i="12"/>
  <c r="J248" i="12"/>
  <c r="J198" i="12"/>
  <c r="J298" i="12"/>
  <c r="J148" i="12"/>
  <c r="J98" i="12"/>
  <c r="J48" i="12"/>
  <c r="J348" i="12"/>
  <c r="Q348" i="12"/>
  <c r="Q298" i="12"/>
  <c r="Q248" i="12"/>
  <c r="Q198" i="12"/>
  <c r="Q148" i="12"/>
  <c r="Q98" i="12"/>
  <c r="Q48" i="12"/>
  <c r="AC333" i="14"/>
  <c r="W333" i="14"/>
  <c r="Q333" i="14"/>
  <c r="U324" i="14"/>
  <c r="AB327" i="14"/>
  <c r="P327" i="14"/>
  <c r="V327" i="14"/>
  <c r="J324" i="14"/>
  <c r="AB324" i="14"/>
  <c r="P324" i="14"/>
  <c r="W340" i="14"/>
  <c r="Z347" i="14"/>
  <c r="AD347" i="14" s="1"/>
  <c r="P312" i="14"/>
  <c r="AB312" i="14"/>
  <c r="T347" i="14"/>
  <c r="X347" i="14" s="1"/>
  <c r="V312" i="14"/>
  <c r="N347" i="14"/>
  <c r="R347" i="14" s="1"/>
  <c r="O322" i="14"/>
  <c r="G335" i="14"/>
  <c r="W335" i="14" s="1"/>
  <c r="E335" i="14"/>
  <c r="O335" i="14" s="1"/>
  <c r="F335" i="14"/>
  <c r="AB335" i="14" s="1"/>
  <c r="C349" i="14"/>
  <c r="C343" i="14"/>
  <c r="AB333" i="14"/>
  <c r="J333" i="14"/>
  <c r="V333" i="14"/>
  <c r="P333" i="14"/>
  <c r="W312" i="14"/>
  <c r="AC312" i="14"/>
  <c r="Q312" i="14"/>
  <c r="K312" i="14"/>
  <c r="Q317" i="14"/>
  <c r="W317" i="14"/>
  <c r="AC317" i="14"/>
  <c r="K317" i="14"/>
  <c r="H324" i="14"/>
  <c r="L324" i="14" s="1"/>
  <c r="Z324" i="14"/>
  <c r="AD324" i="14" s="1"/>
  <c r="N324" i="14"/>
  <c r="R324" i="14" s="1"/>
  <c r="T324" i="14"/>
  <c r="X324" i="14" s="1"/>
  <c r="I340" i="14"/>
  <c r="O340" i="14"/>
  <c r="AA340" i="14"/>
  <c r="U340" i="14"/>
  <c r="H317" i="14"/>
  <c r="L317" i="14" s="1"/>
  <c r="Z317" i="14"/>
  <c r="AD317" i="14" s="1"/>
  <c r="N317" i="14"/>
  <c r="R317" i="14" s="1"/>
  <c r="T317" i="14"/>
  <c r="X317" i="14" s="1"/>
  <c r="J347" i="14"/>
  <c r="AB347" i="14"/>
  <c r="P347" i="14"/>
  <c r="V347" i="14"/>
  <c r="N340" i="14"/>
  <c r="R340" i="14" s="1"/>
  <c r="T340" i="14"/>
  <c r="X340" i="14" s="1"/>
  <c r="H340" i="14"/>
  <c r="L340" i="14" s="1"/>
  <c r="Z340" i="14"/>
  <c r="AD340" i="14" s="1"/>
  <c r="J322" i="14"/>
  <c r="AB322" i="14"/>
  <c r="P322" i="14"/>
  <c r="V322" i="14"/>
  <c r="T322" i="14"/>
  <c r="X322" i="14" s="1"/>
  <c r="H322" i="14"/>
  <c r="L322" i="14" s="1"/>
  <c r="Z322" i="14"/>
  <c r="AD322" i="14" s="1"/>
  <c r="N322" i="14"/>
  <c r="R322" i="14" s="1"/>
  <c r="O347" i="14"/>
  <c r="I347" i="14"/>
  <c r="AA347" i="14"/>
  <c r="U347" i="14"/>
  <c r="Q322" i="14"/>
  <c r="H327" i="14"/>
  <c r="L327" i="14" s="1"/>
  <c r="Z327" i="14"/>
  <c r="AD327" i="14" s="1"/>
  <c r="N327" i="14"/>
  <c r="R327" i="14" s="1"/>
  <c r="T327" i="14"/>
  <c r="X327" i="14" s="1"/>
  <c r="I312" i="14"/>
  <c r="O312" i="14"/>
  <c r="AA312" i="14"/>
  <c r="U312" i="14"/>
  <c r="D335" i="14"/>
  <c r="V317" i="14"/>
  <c r="P317" i="14"/>
  <c r="J317" i="14"/>
  <c r="AB317" i="14"/>
  <c r="U327" i="14"/>
  <c r="I327" i="14"/>
  <c r="AA327" i="14"/>
  <c r="O327" i="14"/>
  <c r="AB340" i="14"/>
  <c r="J340" i="14"/>
  <c r="P340" i="14"/>
  <c r="V340" i="14"/>
  <c r="Q327" i="14"/>
  <c r="K327" i="14"/>
  <c r="AC327" i="14"/>
  <c r="W327" i="14"/>
  <c r="N312" i="14"/>
  <c r="R312" i="14" s="1"/>
  <c r="T312" i="14"/>
  <c r="X312" i="14" s="1"/>
  <c r="H312" i="14"/>
  <c r="L312" i="14" s="1"/>
  <c r="Z312" i="14"/>
  <c r="AD312" i="14" s="1"/>
  <c r="Q324" i="14"/>
  <c r="K324" i="14"/>
  <c r="AC324" i="14"/>
  <c r="W324" i="14"/>
  <c r="W347" i="14"/>
  <c r="K347" i="14"/>
  <c r="AC347" i="14"/>
  <c r="Q347" i="14"/>
  <c r="Y146" i="12"/>
  <c r="E146" i="14" s="1"/>
  <c r="U146" i="14" s="1"/>
  <c r="Y196" i="12"/>
  <c r="E196" i="14" s="1"/>
  <c r="U196" i="14" s="1"/>
  <c r="Z196" i="12"/>
  <c r="F196" i="14" s="1"/>
  <c r="V196" i="14" s="1"/>
  <c r="X146" i="12"/>
  <c r="D146" i="14" s="1"/>
  <c r="X46" i="12"/>
  <c r="D46" i="14" s="1"/>
  <c r="T46" i="14" s="1"/>
  <c r="X46" i="14" s="1"/>
  <c r="AA96" i="12"/>
  <c r="G96" i="14" s="1"/>
  <c r="W96" i="14" s="1"/>
  <c r="Y296" i="12"/>
  <c r="E296" i="14" s="1"/>
  <c r="U296" i="14" s="1"/>
  <c r="Y246" i="12"/>
  <c r="E246" i="14" s="1"/>
  <c r="U246" i="14" s="1"/>
  <c r="Z96" i="12"/>
  <c r="F96" i="14" s="1"/>
  <c r="V96" i="14" s="1"/>
  <c r="X246" i="12"/>
  <c r="D246" i="14" s="1"/>
  <c r="T246" i="14" s="1"/>
  <c r="X196" i="12"/>
  <c r="D196" i="14" s="1"/>
  <c r="T196" i="14" s="1"/>
  <c r="AA46" i="12"/>
  <c r="G46" i="14" s="1"/>
  <c r="W46" i="14" s="1"/>
  <c r="Y46" i="12"/>
  <c r="E46" i="14" s="1"/>
  <c r="U46" i="14" s="1"/>
  <c r="Z46" i="12"/>
  <c r="F46" i="14" s="1"/>
  <c r="V46" i="14" s="1"/>
  <c r="Z296" i="12"/>
  <c r="F296" i="14" s="1"/>
  <c r="V296" i="14" s="1"/>
  <c r="X296" i="12"/>
  <c r="D296" i="14" s="1"/>
  <c r="T296" i="14" s="1"/>
  <c r="AA296" i="12"/>
  <c r="G296" i="14" s="1"/>
  <c r="W296" i="14" s="1"/>
  <c r="AA146" i="12"/>
  <c r="G146" i="14" s="1"/>
  <c r="W146" i="14" s="1"/>
  <c r="Y96" i="12"/>
  <c r="E96" i="14" s="1"/>
  <c r="U96" i="14" s="1"/>
  <c r="Z246" i="12"/>
  <c r="F246" i="14" s="1"/>
  <c r="V246" i="14" s="1"/>
  <c r="Z146" i="12"/>
  <c r="F146" i="14" s="1"/>
  <c r="V146" i="14" s="1"/>
  <c r="X96" i="12"/>
  <c r="D96" i="14" s="1"/>
  <c r="T96" i="14" s="1"/>
  <c r="AA246" i="12"/>
  <c r="G246" i="14" s="1"/>
  <c r="W246" i="14" s="1"/>
  <c r="AA196" i="12"/>
  <c r="G196" i="14" s="1"/>
  <c r="W196" i="14" s="1"/>
  <c r="F44" i="7"/>
  <c r="K43" i="7"/>
  <c r="F43" i="11" s="1"/>
  <c r="G37" i="7"/>
  <c r="L36" i="7"/>
  <c r="D44" i="7"/>
  <c r="I43" i="7"/>
  <c r="D43" i="11" s="1"/>
  <c r="G44" i="7"/>
  <c r="L43" i="7"/>
  <c r="G43" i="11" s="1"/>
  <c r="P84" i="7"/>
  <c r="U84" i="7"/>
  <c r="K84" i="7"/>
  <c r="F84" i="7"/>
  <c r="D84" i="7"/>
  <c r="N84" i="7"/>
  <c r="S84" i="7"/>
  <c r="I84" i="7"/>
  <c r="T84" i="7"/>
  <c r="O84" i="7"/>
  <c r="J84" i="7"/>
  <c r="E84" i="7"/>
  <c r="E91" i="7"/>
  <c r="O91" i="7"/>
  <c r="J91" i="7"/>
  <c r="T91" i="7"/>
  <c r="F37" i="7"/>
  <c r="K36" i="7"/>
  <c r="D37" i="7"/>
  <c r="I36" i="7"/>
  <c r="E37" i="7"/>
  <c r="J36" i="7"/>
  <c r="E44" i="7"/>
  <c r="J43" i="7"/>
  <c r="E43" i="11" s="1"/>
  <c r="U91" i="7"/>
  <c r="K91" i="7"/>
  <c r="P91" i="7"/>
  <c r="F91" i="7"/>
  <c r="L84" i="7"/>
  <c r="G84" i="7"/>
  <c r="V84" i="7"/>
  <c r="Q84" i="7"/>
  <c r="I91" i="7"/>
  <c r="S91" i="7"/>
  <c r="D91" i="7"/>
  <c r="N91" i="7"/>
  <c r="Q91" i="7"/>
  <c r="G91" i="7"/>
  <c r="V91" i="7"/>
  <c r="L91" i="7"/>
  <c r="H258" i="12"/>
  <c r="H208" i="12"/>
  <c r="H158" i="12"/>
  <c r="H108" i="12"/>
  <c r="H58" i="12"/>
  <c r="H8" i="12"/>
  <c r="R276" i="12"/>
  <c r="R226" i="12"/>
  <c r="R176" i="12"/>
  <c r="R26" i="12"/>
  <c r="R76" i="12"/>
  <c r="R126" i="12"/>
  <c r="M298" i="12"/>
  <c r="M248" i="12"/>
  <c r="M198" i="12"/>
  <c r="M148" i="12"/>
  <c r="M98" i="12"/>
  <c r="M48" i="12"/>
  <c r="M278" i="12"/>
  <c r="M228" i="12"/>
  <c r="M178" i="12"/>
  <c r="M128" i="12"/>
  <c r="M78" i="12"/>
  <c r="M28" i="12"/>
  <c r="H281" i="12"/>
  <c r="H231" i="12"/>
  <c r="H181" i="12"/>
  <c r="H81" i="12"/>
  <c r="H131" i="12"/>
  <c r="H31" i="12"/>
  <c r="H269" i="12"/>
  <c r="H219" i="12"/>
  <c r="H69" i="12"/>
  <c r="H169" i="12"/>
  <c r="H119" i="12"/>
  <c r="H19" i="12"/>
  <c r="H292" i="12"/>
  <c r="H242" i="12"/>
  <c r="H192" i="12"/>
  <c r="H92" i="12"/>
  <c r="H142" i="12"/>
  <c r="H42" i="12"/>
  <c r="M259" i="12"/>
  <c r="M209" i="12"/>
  <c r="M159" i="12"/>
  <c r="M109" i="12"/>
  <c r="M59" i="12"/>
  <c r="M9" i="12"/>
  <c r="C258" i="12"/>
  <c r="C208" i="12"/>
  <c r="C158" i="12"/>
  <c r="C108" i="12"/>
  <c r="C58" i="12"/>
  <c r="C8" i="12"/>
  <c r="M276" i="12"/>
  <c r="M226" i="12"/>
  <c r="M176" i="12"/>
  <c r="M126" i="12"/>
  <c r="M76" i="12"/>
  <c r="M26" i="12"/>
  <c r="R298" i="12"/>
  <c r="R248" i="12"/>
  <c r="R198" i="12"/>
  <c r="R48" i="12"/>
  <c r="R98" i="12"/>
  <c r="R148" i="12"/>
  <c r="R278" i="12"/>
  <c r="R228" i="12"/>
  <c r="R178" i="12"/>
  <c r="R78" i="12"/>
  <c r="R28" i="12"/>
  <c r="R128" i="12"/>
  <c r="R281" i="12"/>
  <c r="R231" i="12"/>
  <c r="R181" i="12"/>
  <c r="R131" i="12"/>
  <c r="R31" i="12"/>
  <c r="R81" i="12"/>
  <c r="R269" i="12"/>
  <c r="R219" i="12"/>
  <c r="R169" i="12"/>
  <c r="R69" i="12"/>
  <c r="R119" i="12"/>
  <c r="R19" i="12"/>
  <c r="R292" i="12"/>
  <c r="R242" i="12"/>
  <c r="R192" i="12"/>
  <c r="R92" i="12"/>
  <c r="R142" i="12"/>
  <c r="R42" i="12"/>
  <c r="C276" i="12"/>
  <c r="C176" i="12"/>
  <c r="C126" i="12"/>
  <c r="C76" i="12"/>
  <c r="C226" i="12"/>
  <c r="C26" i="12"/>
  <c r="C298" i="12"/>
  <c r="C248" i="12"/>
  <c r="C198" i="12"/>
  <c r="C148" i="12"/>
  <c r="C98" i="12"/>
  <c r="C48" i="12"/>
  <c r="C278" i="12"/>
  <c r="C178" i="12"/>
  <c r="C228" i="12"/>
  <c r="C128" i="12"/>
  <c r="C78" i="12"/>
  <c r="C28" i="12"/>
  <c r="M281" i="12"/>
  <c r="M231" i="12"/>
  <c r="M181" i="12"/>
  <c r="M131" i="12"/>
  <c r="M81" i="12"/>
  <c r="M31" i="12"/>
  <c r="C269" i="12"/>
  <c r="C219" i="12"/>
  <c r="C169" i="12"/>
  <c r="C119" i="12"/>
  <c r="C69" i="12"/>
  <c r="C19" i="12"/>
  <c r="C292" i="12"/>
  <c r="C242" i="12"/>
  <c r="C192" i="12"/>
  <c r="C142" i="12"/>
  <c r="C92" i="12"/>
  <c r="C42" i="12"/>
  <c r="R260" i="12"/>
  <c r="R210" i="12"/>
  <c r="R160" i="12"/>
  <c r="R60" i="12"/>
  <c r="R10" i="12"/>
  <c r="R110" i="12"/>
  <c r="H276" i="12"/>
  <c r="H226" i="12"/>
  <c r="H176" i="12"/>
  <c r="H126" i="12"/>
  <c r="H76" i="12"/>
  <c r="H26" i="12"/>
  <c r="H298" i="12"/>
  <c r="H198" i="12"/>
  <c r="H148" i="12"/>
  <c r="H98" i="12"/>
  <c r="H248" i="12"/>
  <c r="H48" i="12"/>
  <c r="H278" i="12"/>
  <c r="H228" i="12"/>
  <c r="H178" i="12"/>
  <c r="H128" i="12"/>
  <c r="H78" i="12"/>
  <c r="H28" i="12"/>
  <c r="C231" i="12"/>
  <c r="C181" i="12"/>
  <c r="C281" i="12"/>
  <c r="C131" i="12"/>
  <c r="C81" i="12"/>
  <c r="C31" i="12"/>
  <c r="M269" i="12"/>
  <c r="M219" i="12"/>
  <c r="M169" i="12"/>
  <c r="M119" i="12"/>
  <c r="M69" i="12"/>
  <c r="M19" i="12"/>
  <c r="M292" i="12"/>
  <c r="M242" i="12"/>
  <c r="M192" i="12"/>
  <c r="M142" i="12"/>
  <c r="M92" i="12"/>
  <c r="M42" i="12"/>
  <c r="D57" i="7"/>
  <c r="C57" i="7"/>
  <c r="C309" i="12" s="1"/>
  <c r="N56" i="7"/>
  <c r="M56" i="7"/>
  <c r="M308" i="12" s="1"/>
  <c r="P56" i="7"/>
  <c r="F57" i="7"/>
  <c r="AA301" i="12"/>
  <c r="G301" i="14" s="1"/>
  <c r="W301" i="14" s="1"/>
  <c r="Y301" i="12"/>
  <c r="E301" i="14" s="1"/>
  <c r="U301" i="14" s="1"/>
  <c r="AA34" i="12"/>
  <c r="G34" i="14" s="1"/>
  <c r="W34" i="14" s="1"/>
  <c r="X279" i="12"/>
  <c r="D279" i="14" s="1"/>
  <c r="T279" i="14" s="1"/>
  <c r="X141" i="12"/>
  <c r="D141" i="14" s="1"/>
  <c r="T141" i="14" s="1"/>
  <c r="Y222" i="12"/>
  <c r="Y272" i="12"/>
  <c r="Z277" i="12"/>
  <c r="F277" i="14" s="1"/>
  <c r="V277" i="14" s="1"/>
  <c r="X125" i="12"/>
  <c r="D125" i="14" s="1"/>
  <c r="T125" i="14" s="1"/>
  <c r="X272" i="12"/>
  <c r="Z222" i="12"/>
  <c r="W250" i="12"/>
  <c r="C250" i="14" s="1"/>
  <c r="X17" i="12"/>
  <c r="D17" i="14" s="1"/>
  <c r="T17" i="14" s="1"/>
  <c r="AA247" i="12"/>
  <c r="Y247" i="12"/>
  <c r="AA250" i="12"/>
  <c r="AA218" i="12"/>
  <c r="AA279" i="12"/>
  <c r="Y279" i="12"/>
  <c r="X134" i="12"/>
  <c r="D134" i="14" s="1"/>
  <c r="T134" i="14" s="1"/>
  <c r="X234" i="12"/>
  <c r="D234" i="14" s="1"/>
  <c r="T234" i="14" s="1"/>
  <c r="Y122" i="12"/>
  <c r="AA172" i="12"/>
  <c r="Y234" i="12"/>
  <c r="E234" i="14" s="1"/>
  <c r="U234" i="14" s="1"/>
  <c r="AA284" i="12"/>
  <c r="G284" i="14" s="1"/>
  <c r="W284" i="14" s="1"/>
  <c r="Z134" i="12"/>
  <c r="Y240" i="12"/>
  <c r="W140" i="12"/>
  <c r="C140" i="14" s="1"/>
  <c r="X75" i="12"/>
  <c r="D75" i="14" s="1"/>
  <c r="T75" i="14" s="1"/>
  <c r="Z122" i="12"/>
  <c r="AA90" i="12"/>
  <c r="AA277" i="12"/>
  <c r="G277" i="14" s="1"/>
  <c r="W277" i="14" s="1"/>
  <c r="Z130" i="12"/>
  <c r="X130" i="12"/>
  <c r="X129" i="12"/>
  <c r="X15" i="12"/>
  <c r="AA118" i="12"/>
  <c r="AA75" i="12"/>
  <c r="W247" i="12"/>
  <c r="Y250" i="12"/>
  <c r="Y172" i="12"/>
  <c r="E172" i="14" s="1"/>
  <c r="U172" i="14" s="1"/>
  <c r="AA122" i="12"/>
  <c r="Y184" i="12"/>
  <c r="Z77" i="12"/>
  <c r="X122" i="12"/>
  <c r="D122" i="14" s="1"/>
  <c r="T122" i="14" s="1"/>
  <c r="X29" i="12"/>
  <c r="AA72" i="12"/>
  <c r="Y90" i="12"/>
  <c r="AA222" i="12"/>
  <c r="G222" i="14" s="1"/>
  <c r="W222" i="14" s="1"/>
  <c r="X225" i="12"/>
  <c r="Z72" i="12"/>
  <c r="W22" i="12"/>
  <c r="W122" i="12"/>
  <c r="C122" i="14" s="1"/>
  <c r="X127" i="12"/>
  <c r="X227" i="12"/>
  <c r="W84" i="12"/>
  <c r="X72" i="12"/>
  <c r="D72" i="14" s="1"/>
  <c r="T72" i="14" s="1"/>
  <c r="X90" i="12"/>
  <c r="Y275" i="12"/>
  <c r="X184" i="12"/>
  <c r="X284" i="12"/>
  <c r="D284" i="14" s="1"/>
  <c r="T284" i="14" s="1"/>
  <c r="AA272" i="12"/>
  <c r="G272" i="14" s="1"/>
  <c r="W272" i="14" s="1"/>
  <c r="Y84" i="12"/>
  <c r="AA84" i="12"/>
  <c r="AA234" i="12"/>
  <c r="Z84" i="12"/>
  <c r="Z184" i="12"/>
  <c r="Y290" i="12"/>
  <c r="E290" i="14" s="1"/>
  <c r="U290" i="14" s="1"/>
  <c r="W190" i="12"/>
  <c r="C190" i="14" s="1"/>
  <c r="Y127" i="12"/>
  <c r="E127" i="14" s="1"/>
  <c r="U127" i="14" s="1"/>
  <c r="Y227" i="12"/>
  <c r="E227" i="14" s="1"/>
  <c r="U227" i="14" s="1"/>
  <c r="W77" i="12"/>
  <c r="C77" i="14" s="1"/>
  <c r="W177" i="12"/>
  <c r="C177" i="14" s="1"/>
  <c r="W172" i="12"/>
  <c r="C172" i="14" s="1"/>
  <c r="X277" i="12"/>
  <c r="D277" i="14" s="1"/>
  <c r="T277" i="14" s="1"/>
  <c r="Z275" i="12"/>
  <c r="F275" i="14" s="1"/>
  <c r="V275" i="14" s="1"/>
  <c r="Z25" i="12"/>
  <c r="F25" i="14" s="1"/>
  <c r="V25" i="14" s="1"/>
  <c r="W184" i="12"/>
  <c r="W134" i="12"/>
  <c r="AA225" i="12"/>
  <c r="G225" i="14" s="1"/>
  <c r="W225" i="14" s="1"/>
  <c r="AA25" i="12"/>
  <c r="G25" i="14" s="1"/>
  <c r="W25" i="14" s="1"/>
  <c r="AA240" i="12"/>
  <c r="G240" i="14" s="1"/>
  <c r="W240" i="14" s="1"/>
  <c r="AA27" i="12"/>
  <c r="G27" i="14" s="1"/>
  <c r="W27" i="14" s="1"/>
  <c r="X190" i="12"/>
  <c r="D190" i="14" s="1"/>
  <c r="T190" i="14" s="1"/>
  <c r="X140" i="12"/>
  <c r="D140" i="14" s="1"/>
  <c r="T140" i="14" s="1"/>
  <c r="Z190" i="12"/>
  <c r="F190" i="14" s="1"/>
  <c r="V190" i="14" s="1"/>
  <c r="Z140" i="12"/>
  <c r="F140" i="14" s="1"/>
  <c r="V140" i="14" s="1"/>
  <c r="Y225" i="12"/>
  <c r="E225" i="14" s="1"/>
  <c r="U225" i="14" s="1"/>
  <c r="Y75" i="12"/>
  <c r="E75" i="14" s="1"/>
  <c r="U75" i="14" s="1"/>
  <c r="W275" i="12"/>
  <c r="C275" i="14" s="1"/>
  <c r="Y40" i="12"/>
  <c r="E40" i="14" s="1"/>
  <c r="U40" i="14" s="1"/>
  <c r="AA190" i="12"/>
  <c r="G190" i="14" s="1"/>
  <c r="W190" i="14" s="1"/>
  <c r="Z90" i="12"/>
  <c r="F90" i="14" s="1"/>
  <c r="V90" i="14" s="1"/>
  <c r="Y25" i="12"/>
  <c r="E25" i="14" s="1"/>
  <c r="U25" i="14" s="1"/>
  <c r="X34" i="12"/>
  <c r="Y22" i="12"/>
  <c r="E22" i="14" s="1"/>
  <c r="U22" i="14" s="1"/>
  <c r="AA22" i="12"/>
  <c r="G22" i="14" s="1"/>
  <c r="W22" i="14" s="1"/>
  <c r="Y134" i="12"/>
  <c r="AA184" i="12"/>
  <c r="Z234" i="12"/>
  <c r="Z177" i="12"/>
  <c r="F177" i="14" s="1"/>
  <c r="V177" i="14" s="1"/>
  <c r="Y140" i="12"/>
  <c r="E140" i="14" s="1"/>
  <c r="U140" i="14" s="1"/>
  <c r="W240" i="12"/>
  <c r="C240" i="14" s="1"/>
  <c r="W40" i="12"/>
  <c r="C40" i="14" s="1"/>
  <c r="X175" i="12"/>
  <c r="D175" i="14" s="1"/>
  <c r="T175" i="14" s="1"/>
  <c r="Z172" i="12"/>
  <c r="F172" i="14" s="1"/>
  <c r="V172" i="14" s="1"/>
  <c r="Y177" i="12"/>
  <c r="E177" i="14" s="1"/>
  <c r="U177" i="14" s="1"/>
  <c r="Y277" i="12"/>
  <c r="E277" i="14" s="1"/>
  <c r="U277" i="14" s="1"/>
  <c r="W227" i="12"/>
  <c r="C227" i="14" s="1"/>
  <c r="W27" i="12"/>
  <c r="C27" i="14" s="1"/>
  <c r="W222" i="12"/>
  <c r="C222" i="14" s="1"/>
  <c r="X177" i="12"/>
  <c r="D177" i="14" s="1"/>
  <c r="T177" i="14" s="1"/>
  <c r="Z75" i="12"/>
  <c r="F75" i="14" s="1"/>
  <c r="V75" i="14" s="1"/>
  <c r="Z225" i="12"/>
  <c r="F225" i="14" s="1"/>
  <c r="V225" i="14" s="1"/>
  <c r="W34" i="12"/>
  <c r="C34" i="14" s="1"/>
  <c r="W284" i="12"/>
  <c r="X172" i="12"/>
  <c r="D172" i="14" s="1"/>
  <c r="T172" i="14" s="1"/>
  <c r="AA275" i="12"/>
  <c r="G275" i="14" s="1"/>
  <c r="W275" i="14" s="1"/>
  <c r="AA290" i="12"/>
  <c r="G290" i="14" s="1"/>
  <c r="W290" i="14" s="1"/>
  <c r="AA77" i="12"/>
  <c r="G77" i="14" s="1"/>
  <c r="W77" i="14" s="1"/>
  <c r="X40" i="12"/>
  <c r="D40" i="14" s="1"/>
  <c r="T40" i="14" s="1"/>
  <c r="X290" i="12"/>
  <c r="D290" i="14" s="1"/>
  <c r="T290" i="14" s="1"/>
  <c r="Z40" i="12"/>
  <c r="F40" i="14" s="1"/>
  <c r="V40" i="14" s="1"/>
  <c r="Z290" i="12"/>
  <c r="F290" i="14" s="1"/>
  <c r="V290" i="14" s="1"/>
  <c r="Y125" i="12"/>
  <c r="E125" i="14" s="1"/>
  <c r="U125" i="14" s="1"/>
  <c r="W25" i="12"/>
  <c r="C25" i="14" s="1"/>
  <c r="W125" i="12"/>
  <c r="C125" i="14" s="1"/>
  <c r="Z34" i="12"/>
  <c r="F34" i="14" s="1"/>
  <c r="V34" i="14" s="1"/>
  <c r="Z27" i="12"/>
  <c r="F27" i="14" s="1"/>
  <c r="V27" i="14" s="1"/>
  <c r="Y77" i="12"/>
  <c r="E77" i="14" s="1"/>
  <c r="U77" i="14" s="1"/>
  <c r="W127" i="12"/>
  <c r="C127" i="14" s="1"/>
  <c r="Z125" i="12"/>
  <c r="F125" i="14" s="1"/>
  <c r="V125" i="14" s="1"/>
  <c r="AA175" i="12"/>
  <c r="G175" i="14" s="1"/>
  <c r="W175" i="14" s="1"/>
  <c r="AA127" i="12"/>
  <c r="G127" i="14" s="1"/>
  <c r="W127" i="14" s="1"/>
  <c r="W225" i="12"/>
  <c r="C225" i="14" s="1"/>
  <c r="X84" i="12"/>
  <c r="D84" i="14" s="1"/>
  <c r="T84" i="14" s="1"/>
  <c r="Y72" i="12"/>
  <c r="E72" i="14" s="1"/>
  <c r="U72" i="14" s="1"/>
  <c r="Y34" i="12"/>
  <c r="E34" i="14" s="1"/>
  <c r="U34" i="14" s="1"/>
  <c r="Y284" i="12"/>
  <c r="AA134" i="12"/>
  <c r="Z284" i="12"/>
  <c r="Z227" i="12"/>
  <c r="F227" i="14" s="1"/>
  <c r="V227" i="14" s="1"/>
  <c r="Z127" i="12"/>
  <c r="F127" i="14" s="1"/>
  <c r="V127" i="14" s="1"/>
  <c r="Y190" i="12"/>
  <c r="E190" i="14" s="1"/>
  <c r="U190" i="14" s="1"/>
  <c r="W290" i="12"/>
  <c r="C290" i="14" s="1"/>
  <c r="W90" i="12"/>
  <c r="C90" i="14" s="1"/>
  <c r="X25" i="12"/>
  <c r="D25" i="14" s="1"/>
  <c r="T25" i="14" s="1"/>
  <c r="X275" i="12"/>
  <c r="D275" i="14" s="1"/>
  <c r="T275" i="14" s="1"/>
  <c r="Z272" i="12"/>
  <c r="F272" i="14" s="1"/>
  <c r="V272" i="14" s="1"/>
  <c r="Z22" i="12"/>
  <c r="F22" i="14" s="1"/>
  <c r="V22" i="14" s="1"/>
  <c r="Y27" i="12"/>
  <c r="E27" i="14" s="1"/>
  <c r="U27" i="14" s="1"/>
  <c r="W277" i="12"/>
  <c r="C277" i="14" s="1"/>
  <c r="W272" i="12"/>
  <c r="C272" i="14" s="1"/>
  <c r="W72" i="12"/>
  <c r="C72" i="14" s="1"/>
  <c r="X77" i="12"/>
  <c r="D77" i="14" s="1"/>
  <c r="T77" i="14" s="1"/>
  <c r="X27" i="12"/>
  <c r="D27" i="14" s="1"/>
  <c r="T27" i="14" s="1"/>
  <c r="Z175" i="12"/>
  <c r="F175" i="14" s="1"/>
  <c r="V175" i="14" s="1"/>
  <c r="W234" i="12"/>
  <c r="X222" i="12"/>
  <c r="D222" i="14" s="1"/>
  <c r="T222" i="14" s="1"/>
  <c r="X22" i="12"/>
  <c r="D22" i="14" s="1"/>
  <c r="T22" i="14" s="1"/>
  <c r="AA125" i="12"/>
  <c r="G125" i="14" s="1"/>
  <c r="W125" i="14" s="1"/>
  <c r="AA40" i="12"/>
  <c r="G40" i="14" s="1"/>
  <c r="W40" i="14" s="1"/>
  <c r="AA140" i="12"/>
  <c r="G140" i="14" s="1"/>
  <c r="W140" i="14" s="1"/>
  <c r="AA177" i="12"/>
  <c r="G177" i="14" s="1"/>
  <c r="W177" i="14" s="1"/>
  <c r="AA227" i="12"/>
  <c r="G227" i="14" s="1"/>
  <c r="W227" i="14" s="1"/>
  <c r="X240" i="12"/>
  <c r="D240" i="14" s="1"/>
  <c r="T240" i="14" s="1"/>
  <c r="Z240" i="12"/>
  <c r="F240" i="14" s="1"/>
  <c r="V240" i="14" s="1"/>
  <c r="Y175" i="12"/>
  <c r="E175" i="14" s="1"/>
  <c r="U175" i="14" s="1"/>
  <c r="W75" i="12"/>
  <c r="C75" i="14" s="1"/>
  <c r="W175" i="12"/>
  <c r="C175" i="14" s="1"/>
  <c r="Z17" i="12"/>
  <c r="Z279" i="12"/>
  <c r="F279" i="14" s="1"/>
  <c r="V279" i="14" s="1"/>
  <c r="Z15" i="12"/>
  <c r="Z218" i="12"/>
  <c r="Z118" i="12"/>
  <c r="Y291" i="12"/>
  <c r="Y232" i="12"/>
  <c r="Y132" i="12"/>
  <c r="AA201" i="12"/>
  <c r="AA251" i="12"/>
  <c r="AA179" i="12"/>
  <c r="W173" i="12"/>
  <c r="Z80" i="12"/>
  <c r="X80" i="12"/>
  <c r="Y173" i="12"/>
  <c r="W65" i="12"/>
  <c r="Y201" i="12"/>
  <c r="Y251" i="12"/>
  <c r="Y179" i="12"/>
  <c r="AA173" i="12"/>
  <c r="Z179" i="12"/>
  <c r="Z65" i="12"/>
  <c r="X179" i="12"/>
  <c r="X79" i="12"/>
  <c r="X65" i="12"/>
  <c r="Z68" i="12"/>
  <c r="X91" i="12"/>
  <c r="AA68" i="12"/>
  <c r="Z267" i="12"/>
  <c r="Z117" i="12"/>
  <c r="X289" i="12"/>
  <c r="X239" i="12"/>
  <c r="X139" i="12"/>
  <c r="W291" i="12"/>
  <c r="Z102" i="12"/>
  <c r="X102" i="12"/>
  <c r="AA273" i="12"/>
  <c r="W289" i="12"/>
  <c r="W267" i="12"/>
  <c r="Z215" i="12"/>
  <c r="X215" i="12"/>
  <c r="AA289" i="12"/>
  <c r="AA267" i="12"/>
  <c r="Y289" i="12"/>
  <c r="Y267" i="12"/>
  <c r="Z232" i="12"/>
  <c r="Z132" i="12"/>
  <c r="Z18" i="12"/>
  <c r="X291" i="12"/>
  <c r="AA283" i="12"/>
  <c r="W268" i="12"/>
  <c r="Z252" i="12"/>
  <c r="X252" i="12"/>
  <c r="AA223" i="12"/>
  <c r="Y280" i="12"/>
  <c r="AA265" i="12"/>
  <c r="AA115" i="12"/>
  <c r="Z39" i="12"/>
  <c r="Z189" i="12"/>
  <c r="X217" i="12"/>
  <c r="X167" i="12"/>
  <c r="AA183" i="12"/>
  <c r="AA33" i="12"/>
  <c r="AA233" i="12"/>
  <c r="AA133" i="12"/>
  <c r="Y215" i="12"/>
  <c r="Y165" i="12"/>
  <c r="Z230" i="12"/>
  <c r="Z180" i="12"/>
  <c r="X230" i="12"/>
  <c r="X180" i="12"/>
  <c r="AA30" i="12"/>
  <c r="AA180" i="12"/>
  <c r="W83" i="12"/>
  <c r="Z83" i="12"/>
  <c r="Z265" i="12"/>
  <c r="X265" i="12"/>
  <c r="AA217" i="12"/>
  <c r="Y217" i="12"/>
  <c r="W280" i="12"/>
  <c r="W230" i="12"/>
  <c r="Z182" i="12"/>
  <c r="Z282" i="12"/>
  <c r="Z268" i="12"/>
  <c r="X241" i="12"/>
  <c r="AA241" i="12"/>
  <c r="AA41" i="12"/>
  <c r="AA182" i="12"/>
  <c r="AA282" i="12"/>
  <c r="Y268" i="12"/>
  <c r="W217" i="12"/>
  <c r="W51" i="12"/>
  <c r="C51" i="14" s="1"/>
  <c r="W151" i="12"/>
  <c r="C151" i="14" s="1"/>
  <c r="Z289" i="12"/>
  <c r="F289" i="14" s="1"/>
  <c r="V289" i="14" s="1"/>
  <c r="Z239" i="12"/>
  <c r="F239" i="14" s="1"/>
  <c r="V239" i="14" s="1"/>
  <c r="Z139" i="12"/>
  <c r="F139" i="14" s="1"/>
  <c r="V139" i="14" s="1"/>
  <c r="X267" i="12"/>
  <c r="D267" i="14" s="1"/>
  <c r="T267" i="14" s="1"/>
  <c r="X117" i="12"/>
  <c r="D117" i="14" s="1"/>
  <c r="T117" i="14" s="1"/>
  <c r="AA83" i="12"/>
  <c r="G83" i="14" s="1"/>
  <c r="W83" i="14" s="1"/>
  <c r="AA29" i="12"/>
  <c r="G29" i="14" s="1"/>
  <c r="W29" i="14" s="1"/>
  <c r="AA129" i="12"/>
  <c r="Y265" i="12"/>
  <c r="E265" i="14" s="1"/>
  <c r="U265" i="14" s="1"/>
  <c r="Y15" i="12"/>
  <c r="E15" i="14" s="1"/>
  <c r="U15" i="14" s="1"/>
  <c r="Y115" i="12"/>
  <c r="W273" i="12"/>
  <c r="C273" i="14" s="1"/>
  <c r="W23" i="12"/>
  <c r="C23" i="14" s="1"/>
  <c r="W223" i="12"/>
  <c r="C223" i="14" s="1"/>
  <c r="W123" i="12"/>
  <c r="C123" i="14" s="1"/>
  <c r="Z223" i="12"/>
  <c r="Z123" i="12"/>
  <c r="Z30" i="12"/>
  <c r="F30" i="14" s="1"/>
  <c r="V30" i="14" s="1"/>
  <c r="Z280" i="12"/>
  <c r="F280" i="14" s="1"/>
  <c r="V280" i="14" s="1"/>
  <c r="X223" i="12"/>
  <c r="X280" i="12"/>
  <c r="D280" i="14" s="1"/>
  <c r="T280" i="14" s="1"/>
  <c r="AA280" i="12"/>
  <c r="G280" i="14" s="1"/>
  <c r="W280" i="14" s="1"/>
  <c r="Y273" i="12"/>
  <c r="E273" i="14" s="1"/>
  <c r="U273" i="14" s="1"/>
  <c r="Y23" i="12"/>
  <c r="E23" i="14" s="1"/>
  <c r="U23" i="14" s="1"/>
  <c r="Y223" i="12"/>
  <c r="Y123" i="12"/>
  <c r="W283" i="12"/>
  <c r="C283" i="14" s="1"/>
  <c r="W183" i="12"/>
  <c r="C183" i="14" s="1"/>
  <c r="W33" i="12"/>
  <c r="C33" i="14" s="1"/>
  <c r="W233" i="12"/>
  <c r="C233" i="14" s="1"/>
  <c r="W133" i="12"/>
  <c r="C133" i="14" s="1"/>
  <c r="Z217" i="12"/>
  <c r="F217" i="14" s="1"/>
  <c r="V217" i="14" s="1"/>
  <c r="Z167" i="12"/>
  <c r="F167" i="14" s="1"/>
  <c r="V167" i="14" s="1"/>
  <c r="X39" i="12"/>
  <c r="D39" i="14" s="1"/>
  <c r="T39" i="14" s="1"/>
  <c r="X189" i="12"/>
  <c r="D189" i="14" s="1"/>
  <c r="T189" i="14" s="1"/>
  <c r="AA215" i="12"/>
  <c r="AA165" i="12"/>
  <c r="Y229" i="12"/>
  <c r="Y79" i="12"/>
  <c r="W191" i="12"/>
  <c r="C191" i="14" s="1"/>
  <c r="W18" i="12"/>
  <c r="C18" i="14" s="1"/>
  <c r="W168" i="12"/>
  <c r="C168" i="14" s="1"/>
  <c r="W68" i="12"/>
  <c r="C68" i="14" s="1"/>
  <c r="Z52" i="12"/>
  <c r="F52" i="14" s="1"/>
  <c r="V52" i="14" s="1"/>
  <c r="Z302" i="12"/>
  <c r="F302" i="14" s="1"/>
  <c r="V302" i="14" s="1"/>
  <c r="Z202" i="12"/>
  <c r="X52" i="12"/>
  <c r="D52" i="14" s="1"/>
  <c r="T52" i="14" s="1"/>
  <c r="X152" i="12"/>
  <c r="X302" i="12"/>
  <c r="D302" i="14" s="1"/>
  <c r="T302" i="14" s="1"/>
  <c r="X202" i="12"/>
  <c r="AA73" i="12"/>
  <c r="Y30" i="12"/>
  <c r="E30" i="14" s="1"/>
  <c r="U30" i="14" s="1"/>
  <c r="Y180" i="12"/>
  <c r="Y80" i="12"/>
  <c r="W224" i="12"/>
  <c r="C224" i="14" s="1"/>
  <c r="W174" i="12"/>
  <c r="C174" i="14" s="1"/>
  <c r="W74" i="12"/>
  <c r="C74" i="14" s="1"/>
  <c r="W189" i="12"/>
  <c r="C189" i="14" s="1"/>
  <c r="W167" i="12"/>
  <c r="C167" i="14" s="1"/>
  <c r="W117" i="12"/>
  <c r="C117" i="14" s="1"/>
  <c r="W67" i="12"/>
  <c r="C67" i="14" s="1"/>
  <c r="Z101" i="12"/>
  <c r="Z233" i="12"/>
  <c r="F233" i="14" s="1"/>
  <c r="V233" i="14" s="1"/>
  <c r="Z133" i="12"/>
  <c r="F133" i="14" s="1"/>
  <c r="V133" i="14" s="1"/>
  <c r="Z115" i="12"/>
  <c r="Z165" i="12"/>
  <c r="X101" i="12"/>
  <c r="X115" i="12"/>
  <c r="X165" i="12"/>
  <c r="AA174" i="12"/>
  <c r="G174" i="14" s="1"/>
  <c r="W174" i="14" s="1"/>
  <c r="AA189" i="12"/>
  <c r="G189" i="14" s="1"/>
  <c r="W189" i="14" s="1"/>
  <c r="AA167" i="12"/>
  <c r="G167" i="14" s="1"/>
  <c r="W167" i="14" s="1"/>
  <c r="AA117" i="12"/>
  <c r="G117" i="14" s="1"/>
  <c r="W117" i="14" s="1"/>
  <c r="AA67" i="12"/>
  <c r="G67" i="14" s="1"/>
  <c r="W67" i="14" s="1"/>
  <c r="Y224" i="12"/>
  <c r="E224" i="14" s="1"/>
  <c r="U224" i="14" s="1"/>
  <c r="Y174" i="12"/>
  <c r="E174" i="14" s="1"/>
  <c r="U174" i="14" s="1"/>
  <c r="Y74" i="12"/>
  <c r="E74" i="14" s="1"/>
  <c r="U74" i="14" s="1"/>
  <c r="Y189" i="12"/>
  <c r="E189" i="14" s="1"/>
  <c r="U189" i="14" s="1"/>
  <c r="Y167" i="12"/>
  <c r="E167" i="14" s="1"/>
  <c r="U167" i="14" s="1"/>
  <c r="Y117" i="12"/>
  <c r="E117" i="14" s="1"/>
  <c r="U117" i="14" s="1"/>
  <c r="Y67" i="12"/>
  <c r="E67" i="14" s="1"/>
  <c r="U67" i="14" s="1"/>
  <c r="W30" i="12"/>
  <c r="C30" i="14" s="1"/>
  <c r="W180" i="12"/>
  <c r="C180" i="14" s="1"/>
  <c r="W80" i="12"/>
  <c r="C80" i="14" s="1"/>
  <c r="Z82" i="12"/>
  <c r="F82" i="14" s="1"/>
  <c r="V82" i="14" s="1"/>
  <c r="Z91" i="12"/>
  <c r="F91" i="14" s="1"/>
  <c r="V91" i="14" s="1"/>
  <c r="Z168" i="12"/>
  <c r="X32" i="12"/>
  <c r="D32" i="14" s="1"/>
  <c r="T32" i="14" s="1"/>
  <c r="X41" i="12"/>
  <c r="D41" i="14" s="1"/>
  <c r="T41" i="14" s="1"/>
  <c r="X191" i="12"/>
  <c r="D191" i="14" s="1"/>
  <c r="T191" i="14" s="1"/>
  <c r="AA91" i="12"/>
  <c r="G91" i="14" s="1"/>
  <c r="W91" i="14" s="1"/>
  <c r="AA32" i="12"/>
  <c r="G32" i="14" s="1"/>
  <c r="W32" i="14" s="1"/>
  <c r="Y191" i="12"/>
  <c r="E191" i="14" s="1"/>
  <c r="U191" i="14" s="1"/>
  <c r="Y18" i="12"/>
  <c r="E18" i="14" s="1"/>
  <c r="U18" i="14" s="1"/>
  <c r="Y168" i="12"/>
  <c r="Y68" i="12"/>
  <c r="W301" i="12"/>
  <c r="C301" i="14" s="1"/>
  <c r="W279" i="12"/>
  <c r="C279" i="14" s="1"/>
  <c r="W29" i="12"/>
  <c r="C29" i="14" s="1"/>
  <c r="W129" i="12"/>
  <c r="C129" i="14" s="1"/>
  <c r="Z89" i="12"/>
  <c r="F89" i="14" s="1"/>
  <c r="V89" i="14" s="1"/>
  <c r="Z50" i="12"/>
  <c r="F50" i="14" s="1"/>
  <c r="V50" i="14" s="1"/>
  <c r="Z250" i="12"/>
  <c r="Z150" i="12"/>
  <c r="X224" i="12"/>
  <c r="D224" i="14" s="1"/>
  <c r="T224" i="14" s="1"/>
  <c r="X124" i="12"/>
  <c r="D124" i="14" s="1"/>
  <c r="T124" i="14" s="1"/>
  <c r="X274" i="12"/>
  <c r="D274" i="14" s="1"/>
  <c r="T274" i="14" s="1"/>
  <c r="AA151" i="12"/>
  <c r="AA51" i="12"/>
  <c r="G51" i="14" s="1"/>
  <c r="W51" i="14" s="1"/>
  <c r="Y83" i="12"/>
  <c r="E83" i="14" s="1"/>
  <c r="U83" i="14" s="1"/>
  <c r="W47" i="12"/>
  <c r="C47" i="14" s="1"/>
  <c r="W147" i="12"/>
  <c r="C147" i="14" s="1"/>
  <c r="Z273" i="12"/>
  <c r="F273" i="14" s="1"/>
  <c r="V273" i="14" s="1"/>
  <c r="Z23" i="12"/>
  <c r="F23" i="14" s="1"/>
  <c r="V23" i="14" s="1"/>
  <c r="X273" i="12"/>
  <c r="D273" i="14" s="1"/>
  <c r="T273" i="14" s="1"/>
  <c r="X23" i="12"/>
  <c r="D23" i="14" s="1"/>
  <c r="T23" i="14" s="1"/>
  <c r="X123" i="12"/>
  <c r="AA102" i="12"/>
  <c r="AA52" i="12"/>
  <c r="G52" i="14" s="1"/>
  <c r="W52" i="14" s="1"/>
  <c r="AA252" i="12"/>
  <c r="AA152" i="12"/>
  <c r="AA130" i="12"/>
  <c r="Y47" i="12"/>
  <c r="E47" i="14" s="1"/>
  <c r="U47" i="14" s="1"/>
  <c r="Y147" i="12"/>
  <c r="E147" i="14" s="1"/>
  <c r="U147" i="14" s="1"/>
  <c r="W265" i="12"/>
  <c r="C265" i="14" s="1"/>
  <c r="W15" i="12"/>
  <c r="C15" i="14" s="1"/>
  <c r="W115" i="12"/>
  <c r="C115" i="14" s="1"/>
  <c r="Z224" i="12"/>
  <c r="F224" i="14" s="1"/>
  <c r="V224" i="14" s="1"/>
  <c r="Z124" i="12"/>
  <c r="F124" i="14" s="1"/>
  <c r="V124" i="14" s="1"/>
  <c r="Z274" i="12"/>
  <c r="F274" i="14" s="1"/>
  <c r="V274" i="14" s="1"/>
  <c r="X89" i="12"/>
  <c r="D89" i="14" s="1"/>
  <c r="T89" i="14" s="1"/>
  <c r="X50" i="12"/>
  <c r="D50" i="14" s="1"/>
  <c r="T50" i="14" s="1"/>
  <c r="X250" i="12"/>
  <c r="X150" i="12"/>
  <c r="Y51" i="12"/>
  <c r="E51" i="14" s="1"/>
  <c r="U51" i="14" s="1"/>
  <c r="Y151" i="12"/>
  <c r="W41" i="12"/>
  <c r="C41" i="14" s="1"/>
  <c r="W141" i="12"/>
  <c r="C141" i="14" s="1"/>
  <c r="Z47" i="12"/>
  <c r="F47" i="14" s="1"/>
  <c r="V47" i="14" s="1"/>
  <c r="Z247" i="12"/>
  <c r="F247" i="14" s="1"/>
  <c r="V247" i="14" s="1"/>
  <c r="Z147" i="12"/>
  <c r="F147" i="14" s="1"/>
  <c r="V147" i="14" s="1"/>
  <c r="Z152" i="12"/>
  <c r="X47" i="12"/>
  <c r="D47" i="14" s="1"/>
  <c r="T47" i="14" s="1"/>
  <c r="X247" i="12"/>
  <c r="D247" i="14" s="1"/>
  <c r="T247" i="14" s="1"/>
  <c r="X147" i="12"/>
  <c r="D147" i="14" s="1"/>
  <c r="T147" i="14" s="1"/>
  <c r="AA47" i="12"/>
  <c r="G47" i="14" s="1"/>
  <c r="W47" i="14" s="1"/>
  <c r="AA147" i="12"/>
  <c r="G147" i="14" s="1"/>
  <c r="W147" i="14" s="1"/>
  <c r="AA23" i="12"/>
  <c r="G23" i="14" s="1"/>
  <c r="W23" i="14" s="1"/>
  <c r="Y102" i="12"/>
  <c r="Y52" i="12"/>
  <c r="E52" i="14" s="1"/>
  <c r="U52" i="14" s="1"/>
  <c r="Y252" i="12"/>
  <c r="Y152" i="12"/>
  <c r="Y130" i="12"/>
  <c r="W50" i="12"/>
  <c r="C50" i="14" s="1"/>
  <c r="W39" i="12"/>
  <c r="C39" i="14" s="1"/>
  <c r="W89" i="12"/>
  <c r="C89" i="14" s="1"/>
  <c r="Z51" i="12"/>
  <c r="F51" i="14" s="1"/>
  <c r="V51" i="14" s="1"/>
  <c r="Z301" i="12"/>
  <c r="F301" i="14" s="1"/>
  <c r="V301" i="14" s="1"/>
  <c r="Z151" i="12"/>
  <c r="Z29" i="12"/>
  <c r="F29" i="14" s="1"/>
  <c r="V29" i="14" s="1"/>
  <c r="Z129" i="12"/>
  <c r="Z33" i="12"/>
  <c r="F33" i="14" s="1"/>
  <c r="V33" i="14" s="1"/>
  <c r="X51" i="12"/>
  <c r="D51" i="14" s="1"/>
  <c r="T51" i="14" s="1"/>
  <c r="X301" i="12"/>
  <c r="D301" i="14" s="1"/>
  <c r="T301" i="14" s="1"/>
  <c r="X151" i="12"/>
  <c r="X33" i="12"/>
  <c r="D33" i="14" s="1"/>
  <c r="T33" i="14" s="1"/>
  <c r="X233" i="12"/>
  <c r="D233" i="14" s="1"/>
  <c r="T233" i="14" s="1"/>
  <c r="X133" i="12"/>
  <c r="D133" i="14" s="1"/>
  <c r="T133" i="14" s="1"/>
  <c r="AA50" i="12"/>
  <c r="G50" i="14" s="1"/>
  <c r="W50" i="14" s="1"/>
  <c r="AA150" i="12"/>
  <c r="AA224" i="12"/>
  <c r="G224" i="14" s="1"/>
  <c r="W224" i="14" s="1"/>
  <c r="AA124" i="12"/>
  <c r="G124" i="14" s="1"/>
  <c r="W124" i="14" s="1"/>
  <c r="AA89" i="12"/>
  <c r="G89" i="14" s="1"/>
  <c r="W89" i="14" s="1"/>
  <c r="Y50" i="12"/>
  <c r="E50" i="14" s="1"/>
  <c r="U50" i="14" s="1"/>
  <c r="Y150" i="12"/>
  <c r="Y39" i="12"/>
  <c r="E39" i="14" s="1"/>
  <c r="U39" i="14" s="1"/>
  <c r="Y89" i="12"/>
  <c r="E89" i="14" s="1"/>
  <c r="U89" i="14" s="1"/>
  <c r="W102" i="12"/>
  <c r="C102" i="14" s="1"/>
  <c r="W52" i="12"/>
  <c r="C52" i="14" s="1"/>
  <c r="W252" i="12"/>
  <c r="C252" i="14" s="1"/>
  <c r="W152" i="12"/>
  <c r="C152" i="14" s="1"/>
  <c r="W130" i="12"/>
  <c r="C130" i="14" s="1"/>
  <c r="W182" i="12"/>
  <c r="C182" i="14" s="1"/>
  <c r="W282" i="12"/>
  <c r="C282" i="14" s="1"/>
  <c r="W82" i="12"/>
  <c r="C82" i="14" s="1"/>
  <c r="Z291" i="12"/>
  <c r="F291" i="14" s="1"/>
  <c r="V291" i="14" s="1"/>
  <c r="Z241" i="12"/>
  <c r="F241" i="14" s="1"/>
  <c r="V241" i="14" s="1"/>
  <c r="Z141" i="12"/>
  <c r="F141" i="14" s="1"/>
  <c r="V141" i="14" s="1"/>
  <c r="X232" i="12"/>
  <c r="D232" i="14" s="1"/>
  <c r="T232" i="14" s="1"/>
  <c r="X132" i="12"/>
  <c r="D132" i="14" s="1"/>
  <c r="T132" i="14" s="1"/>
  <c r="X182" i="12"/>
  <c r="D182" i="14" s="1"/>
  <c r="T182" i="14" s="1"/>
  <c r="X282" i="12"/>
  <c r="D282" i="14" s="1"/>
  <c r="T282" i="14" s="1"/>
  <c r="X18" i="12"/>
  <c r="D18" i="14" s="1"/>
  <c r="T18" i="14" s="1"/>
  <c r="X218" i="12"/>
  <c r="X118" i="12"/>
  <c r="X268" i="12"/>
  <c r="D268" i="14" s="1"/>
  <c r="T268" i="14" s="1"/>
  <c r="AA291" i="12"/>
  <c r="G291" i="14" s="1"/>
  <c r="W291" i="14" s="1"/>
  <c r="AA268" i="12"/>
  <c r="G268" i="14" s="1"/>
  <c r="W268" i="14" s="1"/>
  <c r="AA232" i="12"/>
  <c r="G232" i="14" s="1"/>
  <c r="W232" i="14" s="1"/>
  <c r="AA132" i="12"/>
  <c r="G132" i="14" s="1"/>
  <c r="W132" i="14" s="1"/>
  <c r="Y41" i="12"/>
  <c r="E41" i="14" s="1"/>
  <c r="U41" i="14" s="1"/>
  <c r="Y141" i="12"/>
  <c r="E141" i="14" s="1"/>
  <c r="U141" i="14" s="1"/>
  <c r="Y182" i="12"/>
  <c r="E182" i="14" s="1"/>
  <c r="U182" i="14" s="1"/>
  <c r="Y282" i="12"/>
  <c r="E282" i="14" s="1"/>
  <c r="U282" i="14" s="1"/>
  <c r="Y82" i="12"/>
  <c r="E82" i="14" s="1"/>
  <c r="U82" i="14" s="1"/>
  <c r="W101" i="12"/>
  <c r="C101" i="14" s="1"/>
  <c r="AA229" i="12"/>
  <c r="AA79" i="12"/>
  <c r="W73" i="12"/>
  <c r="C73" i="14" s="1"/>
  <c r="Z73" i="12"/>
  <c r="Y73" i="12"/>
  <c r="AA15" i="12"/>
  <c r="G15" i="14" s="1"/>
  <c r="W15" i="14" s="1"/>
  <c r="Y29" i="12"/>
  <c r="E29" i="14" s="1"/>
  <c r="U29" i="14" s="1"/>
  <c r="Y129" i="12"/>
  <c r="W218" i="12"/>
  <c r="C218" i="14" s="1"/>
  <c r="W118" i="12"/>
  <c r="C118" i="14" s="1"/>
  <c r="AA123" i="12"/>
  <c r="W274" i="12"/>
  <c r="C274" i="14" s="1"/>
  <c r="W124" i="12"/>
  <c r="C124" i="14" s="1"/>
  <c r="W17" i="12"/>
  <c r="C17" i="14" s="1"/>
  <c r="AA274" i="12"/>
  <c r="G274" i="14" s="1"/>
  <c r="W274" i="14" s="1"/>
  <c r="AA17" i="12"/>
  <c r="G17" i="14" s="1"/>
  <c r="W17" i="14" s="1"/>
  <c r="Y274" i="12"/>
  <c r="E274" i="14" s="1"/>
  <c r="U274" i="14" s="1"/>
  <c r="Y124" i="12"/>
  <c r="E124" i="14" s="1"/>
  <c r="U124" i="14" s="1"/>
  <c r="Y17" i="12"/>
  <c r="E17" i="14" s="1"/>
  <c r="U17" i="14" s="1"/>
  <c r="AA141" i="12"/>
  <c r="G141" i="14" s="1"/>
  <c r="W141" i="14" s="1"/>
  <c r="Y218" i="12"/>
  <c r="Y118" i="12"/>
  <c r="W201" i="12"/>
  <c r="C201" i="14" s="1"/>
  <c r="W251" i="12"/>
  <c r="C251" i="14" s="1"/>
  <c r="W179" i="12"/>
  <c r="C179" i="14" s="1"/>
  <c r="W229" i="12"/>
  <c r="C229" i="14" s="1"/>
  <c r="W79" i="12"/>
  <c r="C79" i="14" s="1"/>
  <c r="Z100" i="12"/>
  <c r="Z200" i="12"/>
  <c r="Z300" i="12"/>
  <c r="F300" i="14" s="1"/>
  <c r="V300" i="14" s="1"/>
  <c r="X67" i="12"/>
  <c r="D67" i="14" s="1"/>
  <c r="T67" i="14" s="1"/>
  <c r="X24" i="12"/>
  <c r="D24" i="14" s="1"/>
  <c r="T24" i="14" s="1"/>
  <c r="X74" i="12"/>
  <c r="D74" i="14" s="1"/>
  <c r="T74" i="14" s="1"/>
  <c r="X174" i="12"/>
  <c r="D174" i="14" s="1"/>
  <c r="T174" i="14" s="1"/>
  <c r="AA101" i="12"/>
  <c r="Y283" i="12"/>
  <c r="E283" i="14" s="1"/>
  <c r="U283" i="14" s="1"/>
  <c r="Y183" i="12"/>
  <c r="E183" i="14" s="1"/>
  <c r="U183" i="14" s="1"/>
  <c r="Y33" i="12"/>
  <c r="E33" i="14" s="1"/>
  <c r="U33" i="14" s="1"/>
  <c r="Y233" i="12"/>
  <c r="E233" i="14" s="1"/>
  <c r="U233" i="14" s="1"/>
  <c r="Y133" i="12"/>
  <c r="E133" i="14" s="1"/>
  <c r="U133" i="14" s="1"/>
  <c r="Y65" i="12"/>
  <c r="W197" i="12"/>
  <c r="C197" i="14" s="1"/>
  <c r="W297" i="12"/>
  <c r="C297" i="14" s="1"/>
  <c r="W97" i="12"/>
  <c r="C97" i="14" s="1"/>
  <c r="Z173" i="12"/>
  <c r="X173" i="12"/>
  <c r="X73" i="12"/>
  <c r="X30" i="12"/>
  <c r="D30" i="14" s="1"/>
  <c r="T30" i="14" s="1"/>
  <c r="AA302" i="12"/>
  <c r="G302" i="14" s="1"/>
  <c r="W302" i="14" s="1"/>
  <c r="AA202" i="12"/>
  <c r="AA230" i="12"/>
  <c r="AA80" i="12"/>
  <c r="Y97" i="12"/>
  <c r="E97" i="14" s="1"/>
  <c r="U97" i="14" s="1"/>
  <c r="Y197" i="12"/>
  <c r="E197" i="14" s="1"/>
  <c r="U197" i="14" s="1"/>
  <c r="Y297" i="12"/>
  <c r="E297" i="14" s="1"/>
  <c r="U297" i="14" s="1"/>
  <c r="W215" i="12"/>
  <c r="C215" i="14" s="1"/>
  <c r="W165" i="12"/>
  <c r="C165" i="14" s="1"/>
  <c r="Z67" i="12"/>
  <c r="F67" i="14" s="1"/>
  <c r="V67" i="14" s="1"/>
  <c r="Z24" i="12"/>
  <c r="F24" i="14" s="1"/>
  <c r="V24" i="14" s="1"/>
  <c r="Z74" i="12"/>
  <c r="F74" i="14" s="1"/>
  <c r="V74" i="14" s="1"/>
  <c r="Z174" i="12"/>
  <c r="F174" i="14" s="1"/>
  <c r="V174" i="14" s="1"/>
  <c r="X100" i="12"/>
  <c r="X200" i="12"/>
  <c r="X300" i="12"/>
  <c r="D300" i="14" s="1"/>
  <c r="T300" i="14" s="1"/>
  <c r="AA65" i="12"/>
  <c r="Y101" i="12"/>
  <c r="W241" i="12"/>
  <c r="C241" i="14" s="1"/>
  <c r="W91" i="12"/>
  <c r="C91" i="14" s="1"/>
  <c r="Z97" i="12"/>
  <c r="F97" i="14" s="1"/>
  <c r="V97" i="14" s="1"/>
  <c r="Z197" i="12"/>
  <c r="F197" i="14" s="1"/>
  <c r="V197" i="14" s="1"/>
  <c r="Z297" i="12"/>
  <c r="F297" i="14" s="1"/>
  <c r="V297" i="14" s="1"/>
  <c r="X97" i="12"/>
  <c r="D97" i="14" s="1"/>
  <c r="T97" i="14" s="1"/>
  <c r="X197" i="12"/>
  <c r="D197" i="14" s="1"/>
  <c r="T197" i="14" s="1"/>
  <c r="X297" i="12"/>
  <c r="D297" i="14" s="1"/>
  <c r="T297" i="14" s="1"/>
  <c r="AA97" i="12"/>
  <c r="G97" i="14" s="1"/>
  <c r="W97" i="14" s="1"/>
  <c r="AA197" i="12"/>
  <c r="G197" i="14" s="1"/>
  <c r="W197" i="14" s="1"/>
  <c r="AA297" i="12"/>
  <c r="G297" i="14" s="1"/>
  <c r="W297" i="14" s="1"/>
  <c r="Y302" i="12"/>
  <c r="E302" i="14" s="1"/>
  <c r="U302" i="14" s="1"/>
  <c r="Y202" i="12"/>
  <c r="Y230" i="12"/>
  <c r="W100" i="12"/>
  <c r="C100" i="14" s="1"/>
  <c r="W200" i="12"/>
  <c r="C200" i="14" s="1"/>
  <c r="W300" i="12"/>
  <c r="C300" i="14" s="1"/>
  <c r="W150" i="12"/>
  <c r="C150" i="14" s="1"/>
  <c r="W24" i="12"/>
  <c r="C24" i="14" s="1"/>
  <c r="W239" i="12"/>
  <c r="C239" i="14" s="1"/>
  <c r="W139" i="12"/>
  <c r="C139" i="14" s="1"/>
  <c r="Z201" i="12"/>
  <c r="Z251" i="12"/>
  <c r="Z229" i="12"/>
  <c r="Z79" i="12"/>
  <c r="Z283" i="12"/>
  <c r="F283" i="14" s="1"/>
  <c r="V283" i="14" s="1"/>
  <c r="Z183" i="12"/>
  <c r="F183" i="14" s="1"/>
  <c r="V183" i="14" s="1"/>
  <c r="X201" i="12"/>
  <c r="X251" i="12"/>
  <c r="X229" i="12"/>
  <c r="X283" i="12"/>
  <c r="D283" i="14" s="1"/>
  <c r="T283" i="14" s="1"/>
  <c r="X183" i="12"/>
  <c r="D183" i="14" s="1"/>
  <c r="T183" i="14" s="1"/>
  <c r="X83" i="12"/>
  <c r="D83" i="14" s="1"/>
  <c r="T83" i="14" s="1"/>
  <c r="AA100" i="12"/>
  <c r="AA200" i="12"/>
  <c r="AA300" i="12"/>
  <c r="G300" i="14" s="1"/>
  <c r="W300" i="14" s="1"/>
  <c r="AA24" i="12"/>
  <c r="G24" i="14" s="1"/>
  <c r="W24" i="14" s="1"/>
  <c r="AA74" i="12"/>
  <c r="G74" i="14" s="1"/>
  <c r="W74" i="14" s="1"/>
  <c r="AA39" i="12"/>
  <c r="G39" i="14" s="1"/>
  <c r="W39" i="14" s="1"/>
  <c r="AA239" i="12"/>
  <c r="G239" i="14" s="1"/>
  <c r="W239" i="14" s="1"/>
  <c r="AA139" i="12"/>
  <c r="G139" i="14" s="1"/>
  <c r="W139" i="14" s="1"/>
  <c r="Y100" i="12"/>
  <c r="Y200" i="12"/>
  <c r="Y300" i="12"/>
  <c r="E300" i="14" s="1"/>
  <c r="U300" i="14" s="1"/>
  <c r="Y24" i="12"/>
  <c r="E24" i="14" s="1"/>
  <c r="U24" i="14" s="1"/>
  <c r="Y239" i="12"/>
  <c r="E239" i="14" s="1"/>
  <c r="U239" i="14" s="1"/>
  <c r="Y139" i="12"/>
  <c r="E139" i="14" s="1"/>
  <c r="U139" i="14" s="1"/>
  <c r="W302" i="12"/>
  <c r="C302" i="14" s="1"/>
  <c r="W202" i="12"/>
  <c r="C202" i="14" s="1"/>
  <c r="W32" i="12"/>
  <c r="C32" i="14" s="1"/>
  <c r="W232" i="12"/>
  <c r="C232" i="14" s="1"/>
  <c r="W132" i="12"/>
  <c r="C132" i="14" s="1"/>
  <c r="Z32" i="12"/>
  <c r="F32" i="14" s="1"/>
  <c r="V32" i="14" s="1"/>
  <c r="Z41" i="12"/>
  <c r="F41" i="14" s="1"/>
  <c r="V41" i="14" s="1"/>
  <c r="Z191" i="12"/>
  <c r="F191" i="14" s="1"/>
  <c r="V191" i="14" s="1"/>
  <c r="X82" i="12"/>
  <c r="D82" i="14" s="1"/>
  <c r="T82" i="14" s="1"/>
  <c r="X68" i="12"/>
  <c r="X168" i="12"/>
  <c r="AA191" i="12"/>
  <c r="G191" i="14" s="1"/>
  <c r="W191" i="14" s="1"/>
  <c r="AA18" i="12"/>
  <c r="G18" i="14" s="1"/>
  <c r="W18" i="14" s="1"/>
  <c r="AA168" i="12"/>
  <c r="AA82" i="12"/>
  <c r="G82" i="14" s="1"/>
  <c r="W82" i="14" s="1"/>
  <c r="Y241" i="12"/>
  <c r="E241" i="14" s="1"/>
  <c r="U241" i="14" s="1"/>
  <c r="Y91" i="12"/>
  <c r="E91" i="14" s="1"/>
  <c r="U91" i="14" s="1"/>
  <c r="Y32" i="12"/>
  <c r="E32" i="14" s="1"/>
  <c r="U32" i="14" s="1"/>
  <c r="R57" i="7"/>
  <c r="R309" i="12" s="1"/>
  <c r="U57" i="7"/>
  <c r="L57" i="7"/>
  <c r="AA12" i="12"/>
  <c r="G12" i="14" s="1"/>
  <c r="W12" i="14" s="1"/>
  <c r="AA162" i="12"/>
  <c r="G162" i="14" s="1"/>
  <c r="W162" i="14" s="1"/>
  <c r="AA112" i="12"/>
  <c r="G112" i="14" s="1"/>
  <c r="W112" i="14" s="1"/>
  <c r="Z62" i="12"/>
  <c r="F62" i="14" s="1"/>
  <c r="V62" i="14" s="1"/>
  <c r="Z112" i="12"/>
  <c r="F112" i="14" s="1"/>
  <c r="V112" i="14" s="1"/>
  <c r="Y62" i="12"/>
  <c r="E62" i="14" s="1"/>
  <c r="U62" i="14" s="1"/>
  <c r="E212" i="14"/>
  <c r="U212" i="14" s="1"/>
  <c r="Y262" i="12"/>
  <c r="E262" i="14" s="1"/>
  <c r="U262" i="14" s="1"/>
  <c r="W62" i="12"/>
  <c r="C62" i="14" s="1"/>
  <c r="C212" i="14"/>
  <c r="W262" i="12"/>
  <c r="C262" i="14" s="1"/>
  <c r="X12" i="12"/>
  <c r="D12" i="14" s="1"/>
  <c r="T12" i="14" s="1"/>
  <c r="X162" i="12"/>
  <c r="D162" i="14" s="1"/>
  <c r="T162" i="14" s="1"/>
  <c r="X262" i="12"/>
  <c r="D262" i="14" s="1"/>
  <c r="T262" i="14" s="1"/>
  <c r="I57" i="7"/>
  <c r="K57" i="7"/>
  <c r="H57" i="7"/>
  <c r="H309" i="12" s="1"/>
  <c r="S57" i="7"/>
  <c r="J57" i="7"/>
  <c r="AA62" i="12"/>
  <c r="G62" i="14" s="1"/>
  <c r="W62" i="14" s="1"/>
  <c r="G212" i="14"/>
  <c r="W212" i="14" s="1"/>
  <c r="AA262" i="12"/>
  <c r="G262" i="14" s="1"/>
  <c r="W262" i="14" s="1"/>
  <c r="Z12" i="12"/>
  <c r="F12" i="14" s="1"/>
  <c r="V12" i="14" s="1"/>
  <c r="Z162" i="12"/>
  <c r="F162" i="14" s="1"/>
  <c r="V162" i="14" s="1"/>
  <c r="Z262" i="12"/>
  <c r="F262" i="14" s="1"/>
  <c r="V262" i="14" s="1"/>
  <c r="Y12" i="12"/>
  <c r="E12" i="14" s="1"/>
  <c r="U12" i="14" s="1"/>
  <c r="Y162" i="12"/>
  <c r="E162" i="14" s="1"/>
  <c r="U162" i="14" s="1"/>
  <c r="Y112" i="12"/>
  <c r="E112" i="14" s="1"/>
  <c r="U112" i="14" s="1"/>
  <c r="W12" i="12"/>
  <c r="C12" i="14" s="1"/>
  <c r="W162" i="12"/>
  <c r="C162" i="14" s="1"/>
  <c r="W112" i="12"/>
  <c r="C112" i="14" s="1"/>
  <c r="X62" i="12"/>
  <c r="D62" i="14" s="1"/>
  <c r="T62" i="14" s="1"/>
  <c r="X112" i="12"/>
  <c r="D112" i="14" s="1"/>
  <c r="T112" i="14" s="1"/>
  <c r="D212" i="14"/>
  <c r="T212" i="14" s="1"/>
  <c r="E57" i="7"/>
  <c r="G57" i="7"/>
  <c r="S56" i="7"/>
  <c r="U56" i="7"/>
  <c r="R56" i="7"/>
  <c r="R308" i="12" s="1"/>
  <c r="V8" i="7"/>
  <c r="Q57" i="7" s="1"/>
  <c r="T56" i="7"/>
  <c r="T8" i="7"/>
  <c r="O57" i="7" s="1"/>
  <c r="V56" i="7"/>
  <c r="U322" i="14" l="1"/>
  <c r="AA322" i="14"/>
  <c r="U333" i="14"/>
  <c r="AC322" i="14"/>
  <c r="AA333" i="14"/>
  <c r="K322" i="14"/>
  <c r="O333" i="14"/>
  <c r="S333" i="14" s="1"/>
  <c r="M333" i="14"/>
  <c r="AC340" i="14"/>
  <c r="AE340" i="14" s="1"/>
  <c r="O324" i="14"/>
  <c r="I324" i="14"/>
  <c r="F49" i="12"/>
  <c r="K340" i="14"/>
  <c r="U149" i="12"/>
  <c r="P99" i="12"/>
  <c r="U249" i="12"/>
  <c r="P199" i="12"/>
  <c r="U299" i="12"/>
  <c r="P249" i="12"/>
  <c r="U349" i="12"/>
  <c r="P349" i="12"/>
  <c r="U49" i="12"/>
  <c r="P299" i="12"/>
  <c r="X326" i="12"/>
  <c r="D326" i="14" s="1"/>
  <c r="T326" i="14" s="1"/>
  <c r="X326" i="14" s="1"/>
  <c r="H120" i="14"/>
  <c r="L120" i="14" s="1"/>
  <c r="Z348" i="12"/>
  <c r="F348" i="14" s="1"/>
  <c r="P348" i="14" s="1"/>
  <c r="F99" i="12"/>
  <c r="F249" i="12"/>
  <c r="J16" i="14"/>
  <c r="F299" i="12"/>
  <c r="F199" i="12"/>
  <c r="F149" i="12"/>
  <c r="O64" i="14"/>
  <c r="I314" i="14"/>
  <c r="U64" i="14"/>
  <c r="O314" i="14"/>
  <c r="P16" i="14"/>
  <c r="T220" i="14"/>
  <c r="X220" i="14" s="1"/>
  <c r="T270" i="14"/>
  <c r="X270" i="14" s="1"/>
  <c r="N220" i="14"/>
  <c r="R220" i="14" s="1"/>
  <c r="U116" i="14"/>
  <c r="H270" i="14"/>
  <c r="L270" i="14" s="1"/>
  <c r="I116" i="14"/>
  <c r="U314" i="14"/>
  <c r="N333" i="14"/>
  <c r="R333" i="14" s="1"/>
  <c r="K149" i="12"/>
  <c r="K99" i="12"/>
  <c r="K199" i="12"/>
  <c r="K249" i="12"/>
  <c r="H333" i="14"/>
  <c r="L333" i="14" s="1"/>
  <c r="K299" i="12"/>
  <c r="Z333" i="14"/>
  <c r="AD333" i="14" s="1"/>
  <c r="J325" i="14"/>
  <c r="U317" i="14"/>
  <c r="T120" i="14"/>
  <c r="X120" i="14" s="1"/>
  <c r="I317" i="14"/>
  <c r="M317" i="14" s="1"/>
  <c r="Q261" i="14"/>
  <c r="K261" i="14"/>
  <c r="O317" i="14"/>
  <c r="O14" i="14"/>
  <c r="I14" i="14"/>
  <c r="T16" i="14"/>
  <c r="X16" i="14" s="1"/>
  <c r="N16" i="14"/>
  <c r="R16" i="14" s="1"/>
  <c r="V164" i="14"/>
  <c r="Y326" i="12"/>
  <c r="E326" i="14" s="1"/>
  <c r="I326" i="14" s="1"/>
  <c r="AA328" i="12"/>
  <c r="G328" i="14" s="1"/>
  <c r="K328" i="14" s="1"/>
  <c r="W166" i="14"/>
  <c r="J14" i="14"/>
  <c r="K166" i="14"/>
  <c r="V320" i="14"/>
  <c r="AB320" i="14"/>
  <c r="J320" i="14"/>
  <c r="Y328" i="12"/>
  <c r="E328" i="14" s="1"/>
  <c r="AA328" i="14" s="1"/>
  <c r="I111" i="14"/>
  <c r="P161" i="14"/>
  <c r="N20" i="14"/>
  <c r="R20" i="14" s="1"/>
  <c r="P70" i="14"/>
  <c r="T166" i="14"/>
  <c r="X166" i="14" s="1"/>
  <c r="V70" i="14"/>
  <c r="J161" i="14"/>
  <c r="V170" i="14"/>
  <c r="P170" i="14"/>
  <c r="T20" i="14"/>
  <c r="X20" i="14" s="1"/>
  <c r="J164" i="14"/>
  <c r="H166" i="14"/>
  <c r="L166" i="14" s="1"/>
  <c r="H314" i="14"/>
  <c r="L314" i="14" s="1"/>
  <c r="Z121" i="12"/>
  <c r="F121" i="14" s="1"/>
  <c r="J121" i="14" s="1"/>
  <c r="T113" i="14"/>
  <c r="X113" i="14" s="1"/>
  <c r="K270" i="14"/>
  <c r="Q270" i="14"/>
  <c r="V120" i="14"/>
  <c r="AA121" i="12"/>
  <c r="G121" i="14" s="1"/>
  <c r="K121" i="14" s="1"/>
  <c r="V14" i="14"/>
  <c r="AA271" i="12"/>
  <c r="G271" i="14" s="1"/>
  <c r="Q271" i="14" s="1"/>
  <c r="K214" i="14"/>
  <c r="Q214" i="14"/>
  <c r="T116" i="14"/>
  <c r="X116" i="14" s="1"/>
  <c r="T61" i="14"/>
  <c r="X61" i="14" s="1"/>
  <c r="H116" i="14"/>
  <c r="L116" i="14" s="1"/>
  <c r="H61" i="14"/>
  <c r="L61" i="14" s="1"/>
  <c r="P120" i="14"/>
  <c r="N314" i="14"/>
  <c r="R314" i="14" s="1"/>
  <c r="H113" i="14"/>
  <c r="L113" i="14" s="1"/>
  <c r="U63" i="14"/>
  <c r="I63" i="14"/>
  <c r="T314" i="14"/>
  <c r="X314" i="14" s="1"/>
  <c r="J350" i="14"/>
  <c r="Z321" i="12"/>
  <c r="F321" i="14" s="1"/>
  <c r="P321" i="14" s="1"/>
  <c r="K70" i="14"/>
  <c r="Q70" i="14"/>
  <c r="W70" i="14"/>
  <c r="N66" i="14"/>
  <c r="R66" i="14" s="1"/>
  <c r="H66" i="14"/>
  <c r="L66" i="14" s="1"/>
  <c r="T66" i="14"/>
  <c r="X66" i="14" s="1"/>
  <c r="Q20" i="14"/>
  <c r="K20" i="14"/>
  <c r="W20" i="14"/>
  <c r="Z71" i="12"/>
  <c r="F71" i="14" s="1"/>
  <c r="H313" i="14"/>
  <c r="L313" i="14" s="1"/>
  <c r="N313" i="14"/>
  <c r="R313" i="14" s="1"/>
  <c r="Z313" i="14"/>
  <c r="AD313" i="14" s="1"/>
  <c r="T313" i="14"/>
  <c r="X313" i="14" s="1"/>
  <c r="O320" i="14"/>
  <c r="I320" i="14"/>
  <c r="AA320" i="14"/>
  <c r="U320" i="14"/>
  <c r="K314" i="14"/>
  <c r="Q314" i="14"/>
  <c r="AC314" i="14"/>
  <c r="W314" i="14"/>
  <c r="Q263" i="14"/>
  <c r="K263" i="14"/>
  <c r="W263" i="14"/>
  <c r="J113" i="14"/>
  <c r="P113" i="14"/>
  <c r="V113" i="14"/>
  <c r="N114" i="14"/>
  <c r="R114" i="14" s="1"/>
  <c r="H114" i="14"/>
  <c r="L114" i="14" s="1"/>
  <c r="T114" i="14"/>
  <c r="X114" i="14" s="1"/>
  <c r="N316" i="14"/>
  <c r="R316" i="14" s="1"/>
  <c r="H316" i="14"/>
  <c r="L316" i="14" s="1"/>
  <c r="Z316" i="14"/>
  <c r="AD316" i="14" s="1"/>
  <c r="T316" i="14"/>
  <c r="X316" i="14" s="1"/>
  <c r="J13" i="14"/>
  <c r="P13" i="14"/>
  <c r="V13" i="14"/>
  <c r="N70" i="14"/>
  <c r="R70" i="14" s="1"/>
  <c r="H70" i="14"/>
  <c r="L70" i="14" s="1"/>
  <c r="T70" i="14"/>
  <c r="X70" i="14" s="1"/>
  <c r="P116" i="14"/>
  <c r="J116" i="14"/>
  <c r="V116" i="14"/>
  <c r="I216" i="14"/>
  <c r="O216" i="14"/>
  <c r="U216" i="14"/>
  <c r="K64" i="14"/>
  <c r="Q64" i="14"/>
  <c r="W64" i="14"/>
  <c r="I214" i="14"/>
  <c r="O214" i="14"/>
  <c r="U214" i="14"/>
  <c r="H311" i="14"/>
  <c r="L311" i="14" s="1"/>
  <c r="N311" i="14"/>
  <c r="R311" i="14" s="1"/>
  <c r="Z311" i="14"/>
  <c r="AD311" i="14" s="1"/>
  <c r="T311" i="14"/>
  <c r="X311" i="14" s="1"/>
  <c r="O20" i="14"/>
  <c r="I20" i="14"/>
  <c r="U20" i="14"/>
  <c r="H13" i="14"/>
  <c r="L13" i="14" s="1"/>
  <c r="N13" i="14"/>
  <c r="R13" i="14" s="1"/>
  <c r="T13" i="14"/>
  <c r="X13" i="14" s="1"/>
  <c r="Y71" i="12"/>
  <c r="E71" i="14" s="1"/>
  <c r="O66" i="14"/>
  <c r="I66" i="14"/>
  <c r="U66" i="14"/>
  <c r="J220" i="14"/>
  <c r="P220" i="14"/>
  <c r="V220" i="14"/>
  <c r="I266" i="14"/>
  <c r="O266" i="14"/>
  <c r="U266" i="14"/>
  <c r="Q264" i="14"/>
  <c r="K264" i="14"/>
  <c r="W264" i="14"/>
  <c r="K220" i="14"/>
  <c r="Q220" i="14"/>
  <c r="W220" i="14"/>
  <c r="I164" i="14"/>
  <c r="O164" i="14"/>
  <c r="U164" i="14"/>
  <c r="I213" i="14"/>
  <c r="O213" i="14"/>
  <c r="U213" i="14"/>
  <c r="Q116" i="14"/>
  <c r="K116" i="14"/>
  <c r="W116" i="14"/>
  <c r="I163" i="14"/>
  <c r="O163" i="14"/>
  <c r="U163" i="14"/>
  <c r="J64" i="14"/>
  <c r="P64" i="14"/>
  <c r="V64" i="14"/>
  <c r="O61" i="14"/>
  <c r="I61" i="14"/>
  <c r="U61" i="14"/>
  <c r="K63" i="14"/>
  <c r="Q63" i="14"/>
  <c r="W63" i="14"/>
  <c r="K66" i="14"/>
  <c r="Q66" i="14"/>
  <c r="W66" i="14"/>
  <c r="X171" i="12"/>
  <c r="D171" i="14" s="1"/>
  <c r="Q170" i="14"/>
  <c r="K170" i="14"/>
  <c r="W170" i="14"/>
  <c r="Q14" i="14"/>
  <c r="K14" i="14"/>
  <c r="W14" i="14"/>
  <c r="I114" i="14"/>
  <c r="O114" i="14"/>
  <c r="U114" i="14"/>
  <c r="J213" i="14"/>
  <c r="P213" i="14"/>
  <c r="V213" i="14"/>
  <c r="P216" i="14"/>
  <c r="J216" i="14"/>
  <c r="V216" i="14"/>
  <c r="P166" i="14"/>
  <c r="J166" i="14"/>
  <c r="V166" i="14"/>
  <c r="J316" i="14"/>
  <c r="P316" i="14"/>
  <c r="AB316" i="14"/>
  <c r="V316" i="14"/>
  <c r="AA171" i="12"/>
  <c r="G171" i="14" s="1"/>
  <c r="H211" i="14"/>
  <c r="L211" i="14" s="1"/>
  <c r="N211" i="14"/>
  <c r="R211" i="14" s="1"/>
  <c r="T211" i="14"/>
  <c r="X211" i="14" s="1"/>
  <c r="K11" i="14"/>
  <c r="Q11" i="14"/>
  <c r="W11" i="14"/>
  <c r="N161" i="14"/>
  <c r="R161" i="14" s="1"/>
  <c r="H161" i="14"/>
  <c r="L161" i="14" s="1"/>
  <c r="T161" i="14"/>
  <c r="X161" i="14" s="1"/>
  <c r="Q161" i="14"/>
  <c r="K161" i="14"/>
  <c r="W161" i="14"/>
  <c r="N213" i="14"/>
  <c r="R213" i="14" s="1"/>
  <c r="H213" i="14"/>
  <c r="L213" i="14" s="1"/>
  <c r="T213" i="14"/>
  <c r="X213" i="14" s="1"/>
  <c r="O13" i="14"/>
  <c r="I13" i="14"/>
  <c r="U13" i="14"/>
  <c r="X221" i="12"/>
  <c r="D221" i="14" s="1"/>
  <c r="I316" i="14"/>
  <c r="O316" i="14"/>
  <c r="AA316" i="14"/>
  <c r="U316" i="14"/>
  <c r="Y121" i="12"/>
  <c r="E121" i="14" s="1"/>
  <c r="Q313" i="14"/>
  <c r="K313" i="14"/>
  <c r="AC313" i="14"/>
  <c r="W313" i="14"/>
  <c r="J311" i="14"/>
  <c r="P311" i="14"/>
  <c r="AB311" i="14"/>
  <c r="V311" i="14"/>
  <c r="K113" i="14"/>
  <c r="Q113" i="14"/>
  <c r="W113" i="14"/>
  <c r="J61" i="14"/>
  <c r="P61" i="14"/>
  <c r="V61" i="14"/>
  <c r="Z171" i="12"/>
  <c r="F171" i="14" s="1"/>
  <c r="J11" i="14"/>
  <c r="P11" i="14"/>
  <c r="V11" i="14"/>
  <c r="AA221" i="12"/>
  <c r="G221" i="14" s="1"/>
  <c r="I220" i="14"/>
  <c r="O220" i="14"/>
  <c r="U220" i="14"/>
  <c r="O270" i="14"/>
  <c r="I270" i="14"/>
  <c r="U270" i="14"/>
  <c r="Q114" i="14"/>
  <c r="K114" i="14"/>
  <c r="W114" i="14"/>
  <c r="H111" i="14"/>
  <c r="L111" i="14" s="1"/>
  <c r="N111" i="14"/>
  <c r="R111" i="14" s="1"/>
  <c r="T111" i="14"/>
  <c r="X111" i="14" s="1"/>
  <c r="K61" i="14"/>
  <c r="Q61" i="14"/>
  <c r="W61" i="14"/>
  <c r="X71" i="12"/>
  <c r="D71" i="14" s="1"/>
  <c r="P111" i="14"/>
  <c r="J111" i="14"/>
  <c r="V111" i="14"/>
  <c r="Y221" i="12"/>
  <c r="E221" i="14" s="1"/>
  <c r="I313" i="14"/>
  <c r="O313" i="14"/>
  <c r="AA313" i="14"/>
  <c r="U313" i="14"/>
  <c r="N64" i="14"/>
  <c r="R64" i="14" s="1"/>
  <c r="H64" i="14"/>
  <c r="L64" i="14" s="1"/>
  <c r="T64" i="14"/>
  <c r="X64" i="14" s="1"/>
  <c r="I113" i="14"/>
  <c r="O113" i="14"/>
  <c r="U113" i="14"/>
  <c r="Q216" i="14"/>
  <c r="K216" i="14"/>
  <c r="W216" i="14"/>
  <c r="Z221" i="12"/>
  <c r="F221" i="14" s="1"/>
  <c r="J63" i="14"/>
  <c r="P63" i="14"/>
  <c r="V63" i="14"/>
  <c r="N164" i="14"/>
  <c r="R164" i="14" s="1"/>
  <c r="H164" i="14"/>
  <c r="L164" i="14" s="1"/>
  <c r="T164" i="14"/>
  <c r="X164" i="14" s="1"/>
  <c r="AA21" i="12"/>
  <c r="G21" i="14" s="1"/>
  <c r="N264" i="14"/>
  <c r="R264" i="14" s="1"/>
  <c r="H264" i="14"/>
  <c r="L264" i="14" s="1"/>
  <c r="T264" i="14"/>
  <c r="X264" i="14" s="1"/>
  <c r="Q320" i="14"/>
  <c r="K320" i="14"/>
  <c r="AC320" i="14"/>
  <c r="W320" i="14"/>
  <c r="P263" i="14"/>
  <c r="J263" i="14"/>
  <c r="V263" i="14"/>
  <c r="O166" i="14"/>
  <c r="I166" i="14"/>
  <c r="U166" i="14"/>
  <c r="I70" i="14"/>
  <c r="O70" i="14"/>
  <c r="U70" i="14"/>
  <c r="P211" i="14"/>
  <c r="J211" i="14"/>
  <c r="V211" i="14"/>
  <c r="Q120" i="14"/>
  <c r="K120" i="14"/>
  <c r="W120" i="14"/>
  <c r="X271" i="12"/>
  <c r="D271" i="14" s="1"/>
  <c r="H214" i="14"/>
  <c r="L214" i="14" s="1"/>
  <c r="N214" i="14"/>
  <c r="R214" i="14" s="1"/>
  <c r="T214" i="14"/>
  <c r="X214" i="14" s="1"/>
  <c r="Y271" i="12"/>
  <c r="E271" i="14" s="1"/>
  <c r="N11" i="14"/>
  <c r="R11" i="14" s="1"/>
  <c r="H11" i="14"/>
  <c r="L11" i="14" s="1"/>
  <c r="T11" i="14"/>
  <c r="X11" i="14" s="1"/>
  <c r="N170" i="14"/>
  <c r="R170" i="14" s="1"/>
  <c r="H170" i="14"/>
  <c r="L170" i="14" s="1"/>
  <c r="T170" i="14"/>
  <c r="X170" i="14" s="1"/>
  <c r="J214" i="14"/>
  <c r="P214" i="14"/>
  <c r="V214" i="14"/>
  <c r="O211" i="14"/>
  <c r="I211" i="14"/>
  <c r="U211" i="14"/>
  <c r="H261" i="14"/>
  <c r="L261" i="14" s="1"/>
  <c r="N261" i="14"/>
  <c r="R261" i="14" s="1"/>
  <c r="T261" i="14"/>
  <c r="X261" i="14" s="1"/>
  <c r="Z271" i="12"/>
  <c r="F271" i="14" s="1"/>
  <c r="H266" i="14"/>
  <c r="L266" i="14" s="1"/>
  <c r="N266" i="14"/>
  <c r="R266" i="14" s="1"/>
  <c r="T266" i="14"/>
  <c r="X266" i="14" s="1"/>
  <c r="Q213" i="14"/>
  <c r="K213" i="14"/>
  <c r="W213" i="14"/>
  <c r="Q16" i="14"/>
  <c r="K16" i="14"/>
  <c r="W16" i="14"/>
  <c r="AA321" i="12"/>
  <c r="G321" i="14" s="1"/>
  <c r="I16" i="14"/>
  <c r="O16" i="14"/>
  <c r="U16" i="14"/>
  <c r="J264" i="14"/>
  <c r="P264" i="14"/>
  <c r="V264" i="14"/>
  <c r="I161" i="14"/>
  <c r="O161" i="14"/>
  <c r="U161" i="14"/>
  <c r="P266" i="14"/>
  <c r="J266" i="14"/>
  <c r="V266" i="14"/>
  <c r="X21" i="12"/>
  <c r="D21" i="14" s="1"/>
  <c r="K316" i="14"/>
  <c r="Q316" i="14"/>
  <c r="AC316" i="14"/>
  <c r="W316" i="14"/>
  <c r="Y321" i="12"/>
  <c r="E321" i="14" s="1"/>
  <c r="Q211" i="14"/>
  <c r="K211" i="14"/>
  <c r="W211" i="14"/>
  <c r="H63" i="14"/>
  <c r="L63" i="14" s="1"/>
  <c r="N63" i="14"/>
  <c r="R63" i="14" s="1"/>
  <c r="T63" i="14"/>
  <c r="X63" i="14" s="1"/>
  <c r="K311" i="14"/>
  <c r="Q311" i="14"/>
  <c r="AC311" i="14"/>
  <c r="W311" i="14"/>
  <c r="Z21" i="12"/>
  <c r="F21" i="14" s="1"/>
  <c r="J270" i="14"/>
  <c r="P270" i="14"/>
  <c r="V270" i="14"/>
  <c r="O263" i="14"/>
  <c r="I263" i="14"/>
  <c r="U263" i="14"/>
  <c r="N320" i="14"/>
  <c r="R320" i="14" s="1"/>
  <c r="H320" i="14"/>
  <c r="L320" i="14" s="1"/>
  <c r="Z320" i="14"/>
  <c r="AD320" i="14" s="1"/>
  <c r="T320" i="14"/>
  <c r="X320" i="14" s="1"/>
  <c r="AA71" i="12"/>
  <c r="G71" i="14" s="1"/>
  <c r="J66" i="14"/>
  <c r="P66" i="14"/>
  <c r="V66" i="14"/>
  <c r="N163" i="14"/>
  <c r="R163" i="14" s="1"/>
  <c r="H163" i="14"/>
  <c r="L163" i="14" s="1"/>
  <c r="T163" i="14"/>
  <c r="X163" i="14" s="1"/>
  <c r="H14" i="14"/>
  <c r="L14" i="14" s="1"/>
  <c r="N14" i="14"/>
  <c r="R14" i="14" s="1"/>
  <c r="T14" i="14"/>
  <c r="X14" i="14" s="1"/>
  <c r="H216" i="14"/>
  <c r="L216" i="14" s="1"/>
  <c r="N216" i="14"/>
  <c r="R216" i="14" s="1"/>
  <c r="T216" i="14"/>
  <c r="X216" i="14" s="1"/>
  <c r="P313" i="14"/>
  <c r="J313" i="14"/>
  <c r="AB313" i="14"/>
  <c r="V313" i="14"/>
  <c r="X121" i="12"/>
  <c r="D121" i="14" s="1"/>
  <c r="J314" i="14"/>
  <c r="P314" i="14"/>
  <c r="AB314" i="14"/>
  <c r="V314" i="14"/>
  <c r="Y171" i="12"/>
  <c r="E171" i="14" s="1"/>
  <c r="O170" i="14"/>
  <c r="I170" i="14"/>
  <c r="U170" i="14"/>
  <c r="O264" i="14"/>
  <c r="I264" i="14"/>
  <c r="U264" i="14"/>
  <c r="I120" i="14"/>
  <c r="O120" i="14"/>
  <c r="U120" i="14"/>
  <c r="O11" i="14"/>
  <c r="I11" i="14"/>
  <c r="U11" i="14"/>
  <c r="Q111" i="14"/>
  <c r="K111" i="14"/>
  <c r="W111" i="14"/>
  <c r="P114" i="14"/>
  <c r="J114" i="14"/>
  <c r="V114" i="14"/>
  <c r="H263" i="14"/>
  <c r="L263" i="14" s="1"/>
  <c r="N263" i="14"/>
  <c r="R263" i="14" s="1"/>
  <c r="T263" i="14"/>
  <c r="X263" i="14" s="1"/>
  <c r="J261" i="14"/>
  <c r="P261" i="14"/>
  <c r="V261" i="14"/>
  <c r="Q164" i="14"/>
  <c r="K164" i="14"/>
  <c r="W164" i="14"/>
  <c r="K266" i="14"/>
  <c r="Q266" i="14"/>
  <c r="W266" i="14"/>
  <c r="J20" i="14"/>
  <c r="P20" i="14"/>
  <c r="V20" i="14"/>
  <c r="O311" i="14"/>
  <c r="I311" i="14"/>
  <c r="AA311" i="14"/>
  <c r="U311" i="14"/>
  <c r="K13" i="14"/>
  <c r="Q13" i="14"/>
  <c r="W13" i="14"/>
  <c r="X321" i="12"/>
  <c r="D321" i="14" s="1"/>
  <c r="O261" i="14"/>
  <c r="I261" i="14"/>
  <c r="U261" i="14"/>
  <c r="Y21" i="12"/>
  <c r="E21" i="14" s="1"/>
  <c r="J44" i="7"/>
  <c r="E44" i="11" s="1"/>
  <c r="E44" i="10"/>
  <c r="J44" i="10"/>
  <c r="L44" i="7"/>
  <c r="G44" i="11" s="1"/>
  <c r="L44" i="10"/>
  <c r="G44" i="10"/>
  <c r="I349" i="12"/>
  <c r="I99" i="12"/>
  <c r="I299" i="12"/>
  <c r="I49" i="12"/>
  <c r="I249" i="12"/>
  <c r="I199" i="12"/>
  <c r="I149" i="12"/>
  <c r="V249" i="12"/>
  <c r="V49" i="12"/>
  <c r="V199" i="12"/>
  <c r="V349" i="12"/>
  <c r="V149" i="12"/>
  <c r="V299" i="12"/>
  <c r="V99" i="12"/>
  <c r="J149" i="12"/>
  <c r="J199" i="12"/>
  <c r="J99" i="12"/>
  <c r="J349" i="12"/>
  <c r="J49" i="12"/>
  <c r="J249" i="12"/>
  <c r="J299" i="12"/>
  <c r="D199" i="12"/>
  <c r="D349" i="12"/>
  <c r="D149" i="12"/>
  <c r="D299" i="12"/>
  <c r="D99" i="12"/>
  <c r="D249" i="12"/>
  <c r="D49" i="12"/>
  <c r="L249" i="12"/>
  <c r="L49" i="12"/>
  <c r="L199" i="12"/>
  <c r="L349" i="12"/>
  <c r="L149" i="12"/>
  <c r="L299" i="12"/>
  <c r="L99" i="12"/>
  <c r="O249" i="12"/>
  <c r="O49" i="12"/>
  <c r="O199" i="12"/>
  <c r="O349" i="12"/>
  <c r="O149" i="12"/>
  <c r="O299" i="12"/>
  <c r="O99" i="12"/>
  <c r="I44" i="7"/>
  <c r="D44" i="11" s="1"/>
  <c r="I44" i="10"/>
  <c r="D44" i="10"/>
  <c r="K44" i="7"/>
  <c r="F44" i="11" s="1"/>
  <c r="K44" i="10"/>
  <c r="F44" i="10"/>
  <c r="N249" i="12"/>
  <c r="N149" i="12"/>
  <c r="N199" i="12"/>
  <c r="N349" i="12"/>
  <c r="N99" i="12"/>
  <c r="N299" i="12"/>
  <c r="N49" i="12"/>
  <c r="G249" i="12"/>
  <c r="G49" i="12"/>
  <c r="G199" i="12"/>
  <c r="G349" i="12"/>
  <c r="G149" i="12"/>
  <c r="G299" i="12"/>
  <c r="G99" i="12"/>
  <c r="E199" i="12"/>
  <c r="E349" i="12"/>
  <c r="E149" i="12"/>
  <c r="E299" i="12"/>
  <c r="E99" i="12"/>
  <c r="E249" i="12"/>
  <c r="E49" i="12"/>
  <c r="S349" i="12"/>
  <c r="S149" i="12"/>
  <c r="S299" i="12"/>
  <c r="S99" i="12"/>
  <c r="S249" i="12"/>
  <c r="S49" i="12"/>
  <c r="S199" i="12"/>
  <c r="Q299" i="12"/>
  <c r="Q99" i="12"/>
  <c r="Q249" i="12"/>
  <c r="Q49" i="12"/>
  <c r="Q199" i="12"/>
  <c r="Q349" i="12"/>
  <c r="Q149" i="12"/>
  <c r="T249" i="12"/>
  <c r="T99" i="12"/>
  <c r="T199" i="12"/>
  <c r="T49" i="12"/>
  <c r="T349" i="12"/>
  <c r="T299" i="12"/>
  <c r="T149" i="12"/>
  <c r="P323" i="14"/>
  <c r="I351" i="14"/>
  <c r="AC351" i="14"/>
  <c r="Z329" i="14"/>
  <c r="AD329" i="14" s="1"/>
  <c r="H323" i="14"/>
  <c r="L323" i="14" s="1"/>
  <c r="U323" i="14"/>
  <c r="P329" i="14"/>
  <c r="H350" i="14"/>
  <c r="L350" i="14" s="1"/>
  <c r="J348" i="14"/>
  <c r="O352" i="14"/>
  <c r="O346" i="14"/>
  <c r="J329" i="14"/>
  <c r="U350" i="14"/>
  <c r="N346" i="14"/>
  <c r="R346" i="14" s="1"/>
  <c r="AB352" i="14"/>
  <c r="Z323" i="14"/>
  <c r="AD323" i="14" s="1"/>
  <c r="AB329" i="14"/>
  <c r="W346" i="14"/>
  <c r="O339" i="14"/>
  <c r="P315" i="14"/>
  <c r="N315" i="14"/>
  <c r="R315" i="14" s="1"/>
  <c r="Q323" i="14"/>
  <c r="U351" i="14"/>
  <c r="W352" i="14"/>
  <c r="K315" i="14"/>
  <c r="AA329" i="14"/>
  <c r="T350" i="14"/>
  <c r="X350" i="14" s="1"/>
  <c r="N341" i="14"/>
  <c r="R341" i="14" s="1"/>
  <c r="W350" i="14"/>
  <c r="N352" i="14"/>
  <c r="R352" i="14" s="1"/>
  <c r="K351" i="14"/>
  <c r="W334" i="14"/>
  <c r="I329" i="14"/>
  <c r="U352" i="14"/>
  <c r="Z350" i="14"/>
  <c r="AD350" i="14" s="1"/>
  <c r="W326" i="14"/>
  <c r="T346" i="14"/>
  <c r="X346" i="14" s="1"/>
  <c r="P350" i="14"/>
  <c r="S350" i="14" s="1"/>
  <c r="Q339" i="14"/>
  <c r="N351" i="14"/>
  <c r="R351" i="14" s="1"/>
  <c r="H352" i="14"/>
  <c r="L352" i="14" s="1"/>
  <c r="I315" i="14"/>
  <c r="AA350" i="14"/>
  <c r="V332" i="14"/>
  <c r="AB346" i="14"/>
  <c r="T341" i="14"/>
  <c r="X341" i="14" s="1"/>
  <c r="H339" i="14"/>
  <c r="L339" i="14" s="1"/>
  <c r="P352" i="14"/>
  <c r="AA342" i="12"/>
  <c r="G342" i="14" s="1"/>
  <c r="W342" i="14" s="1"/>
  <c r="AC315" i="14"/>
  <c r="AE315" i="14" s="1"/>
  <c r="V323" i="14"/>
  <c r="AC350" i="14"/>
  <c r="W351" i="14"/>
  <c r="AA351" i="14"/>
  <c r="W315" i="14"/>
  <c r="J323" i="14"/>
  <c r="I350" i="14"/>
  <c r="U329" i="14"/>
  <c r="I352" i="14"/>
  <c r="M352" i="14" s="1"/>
  <c r="Z341" i="14"/>
  <c r="AD341" i="14" s="1"/>
  <c r="Z346" i="14"/>
  <c r="AD346" i="14" s="1"/>
  <c r="AB350" i="14"/>
  <c r="V352" i="14"/>
  <c r="P341" i="14"/>
  <c r="Z352" i="14"/>
  <c r="AD352" i="14" s="1"/>
  <c r="J341" i="14"/>
  <c r="K350" i="14"/>
  <c r="E200" i="14"/>
  <c r="U200" i="14" s="1"/>
  <c r="G65" i="14"/>
  <c r="W65" i="14" s="1"/>
  <c r="E150" i="14"/>
  <c r="U150" i="14" s="1"/>
  <c r="F151" i="14"/>
  <c r="V151" i="14" s="1"/>
  <c r="F250" i="14"/>
  <c r="V250" i="14" s="1"/>
  <c r="E168" i="14"/>
  <c r="U168" i="14" s="1"/>
  <c r="D101" i="14"/>
  <c r="T101" i="14" s="1"/>
  <c r="E79" i="14"/>
  <c r="U79" i="14" s="1"/>
  <c r="G250" i="14"/>
  <c r="W250" i="14" s="1"/>
  <c r="F318" i="14"/>
  <c r="P318" i="14" s="1"/>
  <c r="E331" i="14"/>
  <c r="AA331" i="14" s="1"/>
  <c r="F201" i="14"/>
  <c r="V201" i="14" s="1"/>
  <c r="E230" i="14"/>
  <c r="U230" i="14" s="1"/>
  <c r="F73" i="14"/>
  <c r="V73" i="14" s="1"/>
  <c r="D202" i="14"/>
  <c r="T202" i="14" s="1"/>
  <c r="F202" i="14"/>
  <c r="V202" i="14" s="1"/>
  <c r="E229" i="14"/>
  <c r="U229" i="14" s="1"/>
  <c r="K334" i="14"/>
  <c r="T325" i="14"/>
  <c r="X325" i="14" s="1"/>
  <c r="O323" i="14"/>
  <c r="D330" i="14"/>
  <c r="H330" i="14" s="1"/>
  <c r="L330" i="14" s="1"/>
  <c r="G168" i="14"/>
  <c r="W168" i="14" s="1"/>
  <c r="D68" i="14"/>
  <c r="T68" i="14" s="1"/>
  <c r="F79" i="14"/>
  <c r="V79" i="14" s="1"/>
  <c r="G230" i="14"/>
  <c r="W230" i="14" s="1"/>
  <c r="G101" i="14"/>
  <c r="W101" i="14" s="1"/>
  <c r="G123" i="14"/>
  <c r="W123" i="14" s="1"/>
  <c r="E102" i="14"/>
  <c r="U102" i="14" s="1"/>
  <c r="D123" i="14"/>
  <c r="T123" i="14" s="1"/>
  <c r="D165" i="14"/>
  <c r="T165" i="14" s="1"/>
  <c r="G165" i="14"/>
  <c r="W165" i="14" s="1"/>
  <c r="E223" i="14"/>
  <c r="U223" i="14" s="1"/>
  <c r="T323" i="14"/>
  <c r="X323" i="14" s="1"/>
  <c r="Z332" i="14"/>
  <c r="AD332" i="14" s="1"/>
  <c r="Z315" i="14"/>
  <c r="AD315" i="14" s="1"/>
  <c r="Z325" i="14"/>
  <c r="AD325" i="14" s="1"/>
  <c r="W323" i="14"/>
  <c r="I323" i="14"/>
  <c r="O332" i="14"/>
  <c r="T351" i="14"/>
  <c r="X351" i="14" s="1"/>
  <c r="H329" i="14"/>
  <c r="L329" i="14" s="1"/>
  <c r="Q352" i="14"/>
  <c r="V315" i="14"/>
  <c r="O315" i="14"/>
  <c r="D310" i="14"/>
  <c r="N310" i="14" s="1"/>
  <c r="R310" i="14" s="1"/>
  <c r="G310" i="14"/>
  <c r="Q310" i="14" s="1"/>
  <c r="F307" i="14"/>
  <c r="P307" i="14" s="1"/>
  <c r="G318" i="14"/>
  <c r="Q318" i="14" s="1"/>
  <c r="E330" i="14"/>
  <c r="E319" i="14"/>
  <c r="I319" i="14" s="1"/>
  <c r="D319" i="14"/>
  <c r="T319" i="14" s="1"/>
  <c r="X319" i="14" s="1"/>
  <c r="G200" i="14"/>
  <c r="W200" i="14" s="1"/>
  <c r="F251" i="14"/>
  <c r="V251" i="14" s="1"/>
  <c r="F173" i="14"/>
  <c r="V173" i="14" s="1"/>
  <c r="E65" i="14"/>
  <c r="U65" i="14" s="1"/>
  <c r="F200" i="14"/>
  <c r="V200" i="14" s="1"/>
  <c r="E218" i="14"/>
  <c r="U218" i="14" s="1"/>
  <c r="E73" i="14"/>
  <c r="U73" i="14" s="1"/>
  <c r="G229" i="14"/>
  <c r="W229" i="14" s="1"/>
  <c r="D118" i="14"/>
  <c r="T118" i="14" s="1"/>
  <c r="E252" i="14"/>
  <c r="U252" i="14" s="1"/>
  <c r="F168" i="14"/>
  <c r="V168" i="14" s="1"/>
  <c r="G73" i="14"/>
  <c r="W73" i="14" s="1"/>
  <c r="E115" i="14"/>
  <c r="U115" i="14" s="1"/>
  <c r="E307" i="14"/>
  <c r="U307" i="14" s="1"/>
  <c r="G331" i="14"/>
  <c r="W331" i="14" s="1"/>
  <c r="D168" i="14"/>
  <c r="T168" i="14" s="1"/>
  <c r="E100" i="14"/>
  <c r="U100" i="14" s="1"/>
  <c r="G100" i="14"/>
  <c r="W100" i="14" s="1"/>
  <c r="D229" i="14"/>
  <c r="T229" i="14" s="1"/>
  <c r="G80" i="14"/>
  <c r="W80" i="14" s="1"/>
  <c r="F100" i="14"/>
  <c r="V100" i="14" s="1"/>
  <c r="E129" i="14"/>
  <c r="U129" i="14" s="1"/>
  <c r="D218" i="14"/>
  <c r="T218" i="14" s="1"/>
  <c r="G150" i="14"/>
  <c r="W150" i="14" s="1"/>
  <c r="F152" i="14"/>
  <c r="V152" i="14" s="1"/>
  <c r="D150" i="14"/>
  <c r="T150" i="14" s="1"/>
  <c r="G130" i="14"/>
  <c r="W130" i="14" s="1"/>
  <c r="G102" i="14"/>
  <c r="W102" i="14" s="1"/>
  <c r="F165" i="14"/>
  <c r="V165" i="14" s="1"/>
  <c r="F101" i="14"/>
  <c r="V101" i="14" s="1"/>
  <c r="E80" i="14"/>
  <c r="U80" i="14" s="1"/>
  <c r="E123" i="14"/>
  <c r="U123" i="14" s="1"/>
  <c r="H315" i="14"/>
  <c r="L315" i="14" s="1"/>
  <c r="AC323" i="14"/>
  <c r="AE323" i="14" s="1"/>
  <c r="AC329" i="14"/>
  <c r="Q329" i="14"/>
  <c r="W329" i="14"/>
  <c r="J351" i="14"/>
  <c r="E310" i="14"/>
  <c r="O310" i="14" s="1"/>
  <c r="F331" i="14"/>
  <c r="P331" i="14" s="1"/>
  <c r="G319" i="14"/>
  <c r="K319" i="14" s="1"/>
  <c r="F330" i="14"/>
  <c r="J330" i="14" s="1"/>
  <c r="D251" i="14"/>
  <c r="T251" i="14" s="1"/>
  <c r="E202" i="14"/>
  <c r="U202" i="14" s="1"/>
  <c r="D200" i="14"/>
  <c r="T200" i="14" s="1"/>
  <c r="D73" i="14"/>
  <c r="T73" i="14" s="1"/>
  <c r="D151" i="14"/>
  <c r="T151" i="14" s="1"/>
  <c r="F129" i="14"/>
  <c r="V129" i="14" s="1"/>
  <c r="E130" i="14"/>
  <c r="U130" i="14" s="1"/>
  <c r="D250" i="14"/>
  <c r="T250" i="14" s="1"/>
  <c r="G152" i="14"/>
  <c r="W152" i="14" s="1"/>
  <c r="F115" i="14"/>
  <c r="V115" i="14" s="1"/>
  <c r="E180" i="14"/>
  <c r="U180" i="14" s="1"/>
  <c r="F123" i="14"/>
  <c r="V123" i="14" s="1"/>
  <c r="D201" i="14"/>
  <c r="T201" i="14" s="1"/>
  <c r="F229" i="14"/>
  <c r="V229" i="14" s="1"/>
  <c r="E101" i="14"/>
  <c r="U101" i="14" s="1"/>
  <c r="D100" i="14"/>
  <c r="T100" i="14" s="1"/>
  <c r="G202" i="14"/>
  <c r="W202" i="14" s="1"/>
  <c r="D173" i="14"/>
  <c r="T173" i="14" s="1"/>
  <c r="E118" i="14"/>
  <c r="U118" i="14" s="1"/>
  <c r="G79" i="14"/>
  <c r="W79" i="14" s="1"/>
  <c r="E152" i="14"/>
  <c r="U152" i="14" s="1"/>
  <c r="E151" i="14"/>
  <c r="U151" i="14" s="1"/>
  <c r="G252" i="14"/>
  <c r="W252" i="14" s="1"/>
  <c r="G151" i="14"/>
  <c r="W151" i="14" s="1"/>
  <c r="F150" i="14"/>
  <c r="V150" i="14" s="1"/>
  <c r="E68" i="14"/>
  <c r="U68" i="14" s="1"/>
  <c r="D115" i="14"/>
  <c r="T115" i="14" s="1"/>
  <c r="D152" i="14"/>
  <c r="T152" i="14" s="1"/>
  <c r="G215" i="14"/>
  <c r="W215" i="14" s="1"/>
  <c r="D223" i="14"/>
  <c r="T223" i="14" s="1"/>
  <c r="F223" i="14"/>
  <c r="V223" i="14" s="1"/>
  <c r="G129" i="14"/>
  <c r="W129" i="14" s="1"/>
  <c r="G118" i="14"/>
  <c r="W118" i="14" s="1"/>
  <c r="F130" i="14"/>
  <c r="V130" i="14" s="1"/>
  <c r="G218" i="14"/>
  <c r="W218" i="14" s="1"/>
  <c r="AC326" i="14"/>
  <c r="J315" i="14"/>
  <c r="Z351" i="14"/>
  <c r="AD351" i="14" s="1"/>
  <c r="AB328" i="14"/>
  <c r="N329" i="14"/>
  <c r="R329" i="14" s="1"/>
  <c r="AC352" i="14"/>
  <c r="U315" i="14"/>
  <c r="P351" i="14"/>
  <c r="S351" i="14" s="1"/>
  <c r="V351" i="14"/>
  <c r="F310" i="14"/>
  <c r="J310" i="14" s="1"/>
  <c r="Y342" i="12"/>
  <c r="E342" i="14" s="1"/>
  <c r="O342" i="14" s="1"/>
  <c r="G330" i="14"/>
  <c r="AC330" i="14" s="1"/>
  <c r="D307" i="14"/>
  <c r="Z307" i="14" s="1"/>
  <c r="AD307" i="14" s="1"/>
  <c r="G307" i="14"/>
  <c r="Q307" i="14" s="1"/>
  <c r="D331" i="14"/>
  <c r="T331" i="14" s="1"/>
  <c r="X331" i="14" s="1"/>
  <c r="D318" i="14"/>
  <c r="Z318" i="14" s="1"/>
  <c r="AD318" i="14" s="1"/>
  <c r="F319" i="14"/>
  <c r="E318" i="14"/>
  <c r="AA318" i="14" s="1"/>
  <c r="W325" i="14"/>
  <c r="J326" i="14"/>
  <c r="H334" i="14"/>
  <c r="L334" i="14" s="1"/>
  <c r="AA325" i="14"/>
  <c r="Q332" i="14"/>
  <c r="H328" i="14"/>
  <c r="L328" i="14" s="1"/>
  <c r="I341" i="14"/>
  <c r="I334" i="14"/>
  <c r="O334" i="14"/>
  <c r="P339" i="14"/>
  <c r="N334" i="14"/>
  <c r="R334" i="14" s="1"/>
  <c r="V328" i="14"/>
  <c r="K341" i="14"/>
  <c r="Q325" i="14"/>
  <c r="P326" i="14"/>
  <c r="P334" i="14"/>
  <c r="J328" i="14"/>
  <c r="AA334" i="14"/>
  <c r="AC325" i="14"/>
  <c r="AB326" i="14"/>
  <c r="K332" i="14"/>
  <c r="I339" i="14"/>
  <c r="T334" i="14"/>
  <c r="X334" i="14" s="1"/>
  <c r="AB334" i="14"/>
  <c r="O341" i="14"/>
  <c r="W341" i="14"/>
  <c r="O325" i="14"/>
  <c r="AC346" i="14"/>
  <c r="J339" i="14"/>
  <c r="N328" i="14"/>
  <c r="R328" i="14" s="1"/>
  <c r="I346" i="14"/>
  <c r="M346" i="14" s="1"/>
  <c r="Q334" i="14"/>
  <c r="AB332" i="14"/>
  <c r="P346" i="14"/>
  <c r="N325" i="14"/>
  <c r="R325" i="14" s="1"/>
  <c r="Q326" i="14"/>
  <c r="AC339" i="14"/>
  <c r="AE339" i="14" s="1"/>
  <c r="AB341" i="14"/>
  <c r="AE341" i="14" s="1"/>
  <c r="X348" i="12"/>
  <c r="D348" i="14" s="1"/>
  <c r="H348" i="14" s="1"/>
  <c r="L348" i="14" s="1"/>
  <c r="N332" i="14"/>
  <c r="R332" i="14" s="1"/>
  <c r="N339" i="14"/>
  <c r="R339" i="14" s="1"/>
  <c r="I332" i="14"/>
  <c r="V348" i="14"/>
  <c r="P325" i="14"/>
  <c r="AA346" i="14"/>
  <c r="T332" i="14"/>
  <c r="X332" i="14" s="1"/>
  <c r="P332" i="14"/>
  <c r="V346" i="14"/>
  <c r="T339" i="14"/>
  <c r="X339" i="14" s="1"/>
  <c r="AA332" i="14"/>
  <c r="W339" i="14"/>
  <c r="AB348" i="14"/>
  <c r="V325" i="14"/>
  <c r="X342" i="12"/>
  <c r="D342" i="14" s="1"/>
  <c r="N342" i="14" s="1"/>
  <c r="R342" i="14" s="1"/>
  <c r="Q341" i="14"/>
  <c r="I325" i="14"/>
  <c r="M325" i="14" s="1"/>
  <c r="W332" i="14"/>
  <c r="Q346" i="14"/>
  <c r="U339" i="14"/>
  <c r="V339" i="14"/>
  <c r="T328" i="14"/>
  <c r="X328" i="14" s="1"/>
  <c r="V334" i="14"/>
  <c r="U341" i="14"/>
  <c r="AA348" i="12"/>
  <c r="G348" i="14" s="1"/>
  <c r="AC348" i="14" s="1"/>
  <c r="Y348" i="12"/>
  <c r="E348" i="14" s="1"/>
  <c r="U348" i="14" s="1"/>
  <c r="Z342" i="12"/>
  <c r="F342" i="14" s="1"/>
  <c r="AB342" i="14" s="1"/>
  <c r="P158" i="12"/>
  <c r="P108" i="12"/>
  <c r="P58" i="12"/>
  <c r="P258" i="12"/>
  <c r="P208" i="12"/>
  <c r="P308" i="12"/>
  <c r="P8" i="12"/>
  <c r="D309" i="12"/>
  <c r="D259" i="12"/>
  <c r="D209" i="12"/>
  <c r="D159" i="12"/>
  <c r="D109" i="12"/>
  <c r="D59" i="12"/>
  <c r="D9" i="12"/>
  <c r="Q343" i="12"/>
  <c r="Q293" i="12"/>
  <c r="Q243" i="12"/>
  <c r="Q193" i="12"/>
  <c r="Q143" i="12"/>
  <c r="Q93" i="12"/>
  <c r="Q43" i="12"/>
  <c r="I343" i="12"/>
  <c r="I293" i="12"/>
  <c r="I243" i="12"/>
  <c r="I193" i="12"/>
  <c r="I143" i="12"/>
  <c r="I93" i="12"/>
  <c r="I43" i="12"/>
  <c r="U343" i="12"/>
  <c r="U293" i="12"/>
  <c r="U243" i="12"/>
  <c r="U193" i="12"/>
  <c r="U143" i="12"/>
  <c r="U93" i="12"/>
  <c r="U43" i="12"/>
  <c r="E343" i="12"/>
  <c r="E293" i="12"/>
  <c r="E243" i="12"/>
  <c r="E193" i="12"/>
  <c r="E143" i="12"/>
  <c r="E93" i="12"/>
  <c r="E43" i="12"/>
  <c r="T258" i="12"/>
  <c r="T208" i="12"/>
  <c r="T308" i="12"/>
  <c r="Y308" i="12" s="1"/>
  <c r="T158" i="12"/>
  <c r="T108" i="12"/>
  <c r="T58" i="12"/>
  <c r="T8" i="12"/>
  <c r="Q309" i="12"/>
  <c r="Q259" i="12"/>
  <c r="Q209" i="12"/>
  <c r="Q159" i="12"/>
  <c r="Q109" i="12"/>
  <c r="Q59" i="12"/>
  <c r="Q9" i="12"/>
  <c r="F343" i="12"/>
  <c r="F243" i="12"/>
  <c r="F143" i="12"/>
  <c r="F293" i="12"/>
  <c r="F193" i="12"/>
  <c r="F93" i="12"/>
  <c r="F43" i="12"/>
  <c r="I309" i="12"/>
  <c r="I259" i="12"/>
  <c r="I159" i="12"/>
  <c r="I109" i="12"/>
  <c r="I59" i="12"/>
  <c r="I9" i="12"/>
  <c r="I209" i="12"/>
  <c r="V343" i="12"/>
  <c r="V293" i="12"/>
  <c r="V193" i="12"/>
  <c r="V243" i="12"/>
  <c r="V143" i="12"/>
  <c r="V43" i="12"/>
  <c r="V93" i="12"/>
  <c r="D343" i="12"/>
  <c r="D293" i="12"/>
  <c r="D243" i="12"/>
  <c r="D193" i="12"/>
  <c r="D143" i="12"/>
  <c r="D93" i="12"/>
  <c r="D43" i="12"/>
  <c r="P343" i="12"/>
  <c r="P193" i="12"/>
  <c r="P143" i="12"/>
  <c r="P93" i="12"/>
  <c r="P43" i="12"/>
  <c r="P293" i="12"/>
  <c r="P243" i="12"/>
  <c r="J293" i="12"/>
  <c r="J243" i="12"/>
  <c r="J343" i="12"/>
  <c r="J193" i="12"/>
  <c r="J143" i="12"/>
  <c r="J93" i="12"/>
  <c r="J43" i="12"/>
  <c r="S308" i="12"/>
  <c r="S258" i="12"/>
  <c r="S208" i="12"/>
  <c r="S158" i="12"/>
  <c r="S108" i="12"/>
  <c r="S58" i="12"/>
  <c r="S8" i="12"/>
  <c r="G309" i="12"/>
  <c r="G9" i="12"/>
  <c r="G259" i="12"/>
  <c r="G209" i="12"/>
  <c r="G159" i="12"/>
  <c r="G109" i="12"/>
  <c r="G59" i="12"/>
  <c r="K309" i="12"/>
  <c r="K259" i="12"/>
  <c r="K209" i="12"/>
  <c r="K9" i="12"/>
  <c r="K109" i="12"/>
  <c r="K159" i="12"/>
  <c r="K59" i="12"/>
  <c r="L343" i="12"/>
  <c r="L293" i="12"/>
  <c r="L243" i="12"/>
  <c r="L193" i="12"/>
  <c r="L143" i="12"/>
  <c r="L93" i="12"/>
  <c r="L43" i="12"/>
  <c r="N343" i="12"/>
  <c r="N293" i="12"/>
  <c r="N243" i="12"/>
  <c r="N193" i="12"/>
  <c r="N143" i="12"/>
  <c r="N43" i="12"/>
  <c r="N93" i="12"/>
  <c r="T243" i="12"/>
  <c r="T193" i="12"/>
  <c r="T343" i="12"/>
  <c r="T293" i="12"/>
  <c r="T143" i="12"/>
  <c r="T93" i="12"/>
  <c r="T43" i="12"/>
  <c r="V308" i="12"/>
  <c r="AA308" i="12" s="1"/>
  <c r="V258" i="12"/>
  <c r="V208" i="12"/>
  <c r="AA208" i="12" s="1"/>
  <c r="V158" i="12"/>
  <c r="V108" i="12"/>
  <c r="V58" i="12"/>
  <c r="V8" i="12"/>
  <c r="E309" i="12"/>
  <c r="E259" i="12"/>
  <c r="E209" i="12"/>
  <c r="E159" i="12"/>
  <c r="E109" i="12"/>
  <c r="E59" i="12"/>
  <c r="E9" i="12"/>
  <c r="J309" i="12"/>
  <c r="J209" i="12"/>
  <c r="J259" i="12"/>
  <c r="J159" i="12"/>
  <c r="J109" i="12"/>
  <c r="J59" i="12"/>
  <c r="J9" i="12"/>
  <c r="L309" i="12"/>
  <c r="L259" i="12"/>
  <c r="L209" i="12"/>
  <c r="L159" i="12"/>
  <c r="L109" i="12"/>
  <c r="L59" i="12"/>
  <c r="L9" i="12"/>
  <c r="N308" i="12"/>
  <c r="N258" i="12"/>
  <c r="N208" i="12"/>
  <c r="N108" i="12"/>
  <c r="N58" i="12"/>
  <c r="N8" i="12"/>
  <c r="N158" i="12"/>
  <c r="O309" i="12"/>
  <c r="O259" i="12"/>
  <c r="O209" i="12"/>
  <c r="O159" i="12"/>
  <c r="O109" i="12"/>
  <c r="O59" i="12"/>
  <c r="O9" i="12"/>
  <c r="U308" i="12"/>
  <c r="U258" i="12"/>
  <c r="U208" i="12"/>
  <c r="U158" i="12"/>
  <c r="U108" i="12"/>
  <c r="U58" i="12"/>
  <c r="U8" i="12"/>
  <c r="S309" i="12"/>
  <c r="S259" i="12"/>
  <c r="S209" i="12"/>
  <c r="S159" i="12"/>
  <c r="S109" i="12"/>
  <c r="S59" i="12"/>
  <c r="S9" i="12"/>
  <c r="U309" i="12"/>
  <c r="U259" i="12"/>
  <c r="U209" i="12"/>
  <c r="U159" i="12"/>
  <c r="U109" i="12"/>
  <c r="U59" i="12"/>
  <c r="U9" i="12"/>
  <c r="F209" i="12"/>
  <c r="F309" i="12"/>
  <c r="F159" i="12"/>
  <c r="F259" i="12"/>
  <c r="F109" i="12"/>
  <c r="F9" i="12"/>
  <c r="F59" i="12"/>
  <c r="G343" i="12"/>
  <c r="G293" i="12"/>
  <c r="G43" i="12"/>
  <c r="G193" i="12"/>
  <c r="G143" i="12"/>
  <c r="G93" i="12"/>
  <c r="G243" i="12"/>
  <c r="S343" i="12"/>
  <c r="S293" i="12"/>
  <c r="S243" i="12"/>
  <c r="S193" i="12"/>
  <c r="S143" i="12"/>
  <c r="S93" i="12"/>
  <c r="S43" i="12"/>
  <c r="K343" i="12"/>
  <c r="K293" i="12"/>
  <c r="K243" i="12"/>
  <c r="K193" i="12"/>
  <c r="K143" i="12"/>
  <c r="K43" i="12"/>
  <c r="K93" i="12"/>
  <c r="O343" i="12"/>
  <c r="O293" i="12"/>
  <c r="O243" i="12"/>
  <c r="O193" i="12"/>
  <c r="O143" i="12"/>
  <c r="O93" i="12"/>
  <c r="O43" i="12"/>
  <c r="Y324" i="14"/>
  <c r="S324" i="14"/>
  <c r="M324" i="14"/>
  <c r="AE324" i="14"/>
  <c r="Y327" i="14"/>
  <c r="I335" i="14"/>
  <c r="Q335" i="14"/>
  <c r="M322" i="14"/>
  <c r="AC335" i="14"/>
  <c r="Y333" i="14"/>
  <c r="AE312" i="14"/>
  <c r="K335" i="14"/>
  <c r="M340" i="14"/>
  <c r="AE322" i="14"/>
  <c r="W308" i="12"/>
  <c r="C308" i="14" s="1"/>
  <c r="E336" i="14"/>
  <c r="AA336" i="14" s="1"/>
  <c r="F336" i="14"/>
  <c r="V336" i="14" s="1"/>
  <c r="AE333" i="14"/>
  <c r="S340" i="14"/>
  <c r="J335" i="14"/>
  <c r="AA335" i="14"/>
  <c r="M327" i="14"/>
  <c r="S327" i="14"/>
  <c r="S312" i="14"/>
  <c r="Y312" i="14"/>
  <c r="P335" i="14"/>
  <c r="U335" i="14"/>
  <c r="S322" i="14"/>
  <c r="V335" i="14"/>
  <c r="Y322" i="14"/>
  <c r="Z335" i="14"/>
  <c r="AD335" i="14" s="1"/>
  <c r="H335" i="14"/>
  <c r="L335" i="14" s="1"/>
  <c r="T335" i="14"/>
  <c r="X335" i="14" s="1"/>
  <c r="N335" i="14"/>
  <c r="R335" i="14" s="1"/>
  <c r="S347" i="14"/>
  <c r="AE327" i="14"/>
  <c r="Y347" i="14"/>
  <c r="M312" i="14"/>
  <c r="S317" i="14"/>
  <c r="W309" i="12"/>
  <c r="C309" i="14" s="1"/>
  <c r="G336" i="14"/>
  <c r="AE347" i="14"/>
  <c r="Y340" i="14"/>
  <c r="AE317" i="14"/>
  <c r="O196" i="14"/>
  <c r="C344" i="14"/>
  <c r="D336" i="14"/>
  <c r="M347" i="14"/>
  <c r="Y317" i="14"/>
  <c r="I146" i="14"/>
  <c r="I196" i="14"/>
  <c r="N46" i="14"/>
  <c r="R46" i="14" s="1"/>
  <c r="H46" i="14"/>
  <c r="L46" i="14" s="1"/>
  <c r="O146" i="14"/>
  <c r="T146" i="14"/>
  <c r="X146" i="14" s="1"/>
  <c r="H146" i="14"/>
  <c r="L146" i="14" s="1"/>
  <c r="P196" i="14"/>
  <c r="J196" i="14"/>
  <c r="N146" i="14"/>
  <c r="R146" i="14" s="1"/>
  <c r="P89" i="14"/>
  <c r="P289" i="14"/>
  <c r="O189" i="14"/>
  <c r="P239" i="14"/>
  <c r="Q139" i="14"/>
  <c r="O39" i="14"/>
  <c r="O239" i="14"/>
  <c r="N39" i="14"/>
  <c r="R39" i="14" s="1"/>
  <c r="X39" i="14"/>
  <c r="Q89" i="14"/>
  <c r="Q239" i="14"/>
  <c r="O139" i="14"/>
  <c r="Q39" i="14"/>
  <c r="Q189" i="14"/>
  <c r="N189" i="14"/>
  <c r="R189" i="14" s="1"/>
  <c r="X189" i="14"/>
  <c r="P139" i="14"/>
  <c r="J296" i="14"/>
  <c r="P296" i="14"/>
  <c r="H246" i="14"/>
  <c r="L246" i="14" s="1"/>
  <c r="N246" i="14"/>
  <c r="R246" i="14" s="1"/>
  <c r="X246" i="14"/>
  <c r="P146" i="14"/>
  <c r="J146" i="14"/>
  <c r="K146" i="14"/>
  <c r="Q146" i="14"/>
  <c r="Y146" i="14"/>
  <c r="J46" i="14"/>
  <c r="P46" i="14"/>
  <c r="P96" i="14"/>
  <c r="J96" i="14"/>
  <c r="Y196" i="14"/>
  <c r="H96" i="14"/>
  <c r="L96" i="14" s="1"/>
  <c r="N96" i="14"/>
  <c r="R96" i="14" s="1"/>
  <c r="X96" i="14"/>
  <c r="Q196" i="14"/>
  <c r="K196" i="14"/>
  <c r="P246" i="14"/>
  <c r="J246" i="14"/>
  <c r="Q296" i="14"/>
  <c r="K296" i="14"/>
  <c r="O46" i="14"/>
  <c r="I46" i="14"/>
  <c r="K46" i="14"/>
  <c r="Q46" i="14"/>
  <c r="I246" i="14"/>
  <c r="O246" i="14"/>
  <c r="K96" i="14"/>
  <c r="Q96" i="14"/>
  <c r="Q246" i="14"/>
  <c r="K246" i="14"/>
  <c r="I96" i="14"/>
  <c r="O96" i="14"/>
  <c r="N296" i="14"/>
  <c r="R296" i="14" s="1"/>
  <c r="H296" i="14"/>
  <c r="L296" i="14" s="1"/>
  <c r="X296" i="14"/>
  <c r="H196" i="14"/>
  <c r="L196" i="14" s="1"/>
  <c r="N196" i="14"/>
  <c r="R196" i="14" s="1"/>
  <c r="X196" i="14"/>
  <c r="O296" i="14"/>
  <c r="I296" i="14"/>
  <c r="N212" i="14"/>
  <c r="O12" i="14"/>
  <c r="Q112" i="14"/>
  <c r="O241" i="14"/>
  <c r="P191" i="14"/>
  <c r="P183" i="14"/>
  <c r="Q297" i="14"/>
  <c r="Q302" i="14"/>
  <c r="O274" i="14"/>
  <c r="Q132" i="14"/>
  <c r="N282" i="14"/>
  <c r="P141" i="14"/>
  <c r="N133" i="14"/>
  <c r="P29" i="14"/>
  <c r="N247" i="14"/>
  <c r="P224" i="14"/>
  <c r="Q32" i="14"/>
  <c r="N32" i="14"/>
  <c r="R32" i="14" s="1"/>
  <c r="O117" i="14"/>
  <c r="Q167" i="14"/>
  <c r="P133" i="14"/>
  <c r="N267" i="14"/>
  <c r="Q125" i="14"/>
  <c r="P175" i="14"/>
  <c r="P22" i="14"/>
  <c r="Q127" i="14"/>
  <c r="Q290" i="14"/>
  <c r="P172" i="14"/>
  <c r="O40" i="14"/>
  <c r="N190" i="14"/>
  <c r="N277" i="14"/>
  <c r="O290" i="14"/>
  <c r="Q284" i="14"/>
  <c r="Q301" i="14"/>
  <c r="Q162" i="14"/>
  <c r="Q82" i="14"/>
  <c r="P283" i="14"/>
  <c r="Q197" i="14"/>
  <c r="P74" i="14"/>
  <c r="N30" i="14"/>
  <c r="R30" i="14" s="1"/>
  <c r="O133" i="14"/>
  <c r="N24" i="14"/>
  <c r="R24" i="14" s="1"/>
  <c r="Q17" i="14"/>
  <c r="Q232" i="14"/>
  <c r="N182" i="14"/>
  <c r="N233" i="14"/>
  <c r="N47" i="14"/>
  <c r="R47" i="14" s="1"/>
  <c r="O51" i="14"/>
  <c r="O47" i="14"/>
  <c r="N273" i="14"/>
  <c r="N274" i="14"/>
  <c r="O167" i="14"/>
  <c r="P233" i="14"/>
  <c r="N52" i="14"/>
  <c r="R52" i="14" s="1"/>
  <c r="Q29" i="14"/>
  <c r="Q177" i="14"/>
  <c r="N290" i="14"/>
  <c r="N177" i="14"/>
  <c r="O25" i="14"/>
  <c r="P140" i="14"/>
  <c r="Q240" i="14"/>
  <c r="O127" i="14"/>
  <c r="N279" i="14"/>
  <c r="P162" i="14"/>
  <c r="O262" i="14"/>
  <c r="O162" i="14"/>
  <c r="P12" i="14"/>
  <c r="O212" i="14"/>
  <c r="P62" i="14"/>
  <c r="O91" i="14"/>
  <c r="Q18" i="14"/>
  <c r="O300" i="14"/>
  <c r="Q300" i="14"/>
  <c r="N183" i="14"/>
  <c r="O302" i="14"/>
  <c r="N297" i="14"/>
  <c r="P197" i="14"/>
  <c r="P67" i="14"/>
  <c r="O197" i="14"/>
  <c r="O33" i="14"/>
  <c r="N174" i="14"/>
  <c r="P300" i="14"/>
  <c r="O124" i="14"/>
  <c r="Q15" i="14"/>
  <c r="O82" i="14"/>
  <c r="O41" i="14"/>
  <c r="Q291" i="14"/>
  <c r="N18" i="14"/>
  <c r="R18" i="14" s="1"/>
  <c r="N232" i="14"/>
  <c r="Q50" i="14"/>
  <c r="P51" i="14"/>
  <c r="N147" i="14"/>
  <c r="P147" i="14"/>
  <c r="P124" i="14"/>
  <c r="P273" i="14"/>
  <c r="Q51" i="14"/>
  <c r="N224" i="14"/>
  <c r="O191" i="14"/>
  <c r="N41" i="14"/>
  <c r="R41" i="14" s="1"/>
  <c r="P82" i="14"/>
  <c r="O67" i="14"/>
  <c r="O74" i="14"/>
  <c r="Q117" i="14"/>
  <c r="N302" i="14"/>
  <c r="P302" i="14"/>
  <c r="P167" i="14"/>
  <c r="N280" i="14"/>
  <c r="O265" i="14"/>
  <c r="N117" i="14"/>
  <c r="N240" i="14"/>
  <c r="Q40" i="14"/>
  <c r="O27" i="14"/>
  <c r="N25" i="14"/>
  <c r="R25" i="14" s="1"/>
  <c r="O72" i="14"/>
  <c r="P290" i="14"/>
  <c r="Q77" i="14"/>
  <c r="Q275" i="14"/>
  <c r="P225" i="14"/>
  <c r="O177" i="14"/>
  <c r="O22" i="14"/>
  <c r="Q190" i="14"/>
  <c r="O75" i="14"/>
  <c r="N140" i="14"/>
  <c r="Q225" i="14"/>
  <c r="P275" i="14"/>
  <c r="Q272" i="14"/>
  <c r="O301" i="14"/>
  <c r="Q262" i="14"/>
  <c r="N262" i="14"/>
  <c r="Q191" i="14"/>
  <c r="N283" i="14"/>
  <c r="N197" i="14"/>
  <c r="P97" i="14"/>
  <c r="P174" i="14"/>
  <c r="O97" i="14"/>
  <c r="O183" i="14"/>
  <c r="O282" i="14"/>
  <c r="N268" i="14"/>
  <c r="Q124" i="14"/>
  <c r="N301" i="14"/>
  <c r="Q23" i="14"/>
  <c r="P247" i="14"/>
  <c r="N50" i="14"/>
  <c r="R50" i="14" s="1"/>
  <c r="O147" i="14"/>
  <c r="N23" i="14"/>
  <c r="R23" i="14" s="1"/>
  <c r="O174" i="14"/>
  <c r="O30" i="14"/>
  <c r="P52" i="14"/>
  <c r="P217" i="14"/>
  <c r="O23" i="14"/>
  <c r="Q227" i="14"/>
  <c r="O77" i="14"/>
  <c r="P40" i="14"/>
  <c r="N172" i="14"/>
  <c r="P75" i="14"/>
  <c r="O225" i="14"/>
  <c r="Q27" i="14"/>
  <c r="O227" i="14"/>
  <c r="N72" i="14"/>
  <c r="Q222" i="14"/>
  <c r="O172" i="14"/>
  <c r="N112" i="14"/>
  <c r="P262" i="14"/>
  <c r="Q212" i="14"/>
  <c r="N162" i="14"/>
  <c r="P212" i="14"/>
  <c r="P41" i="14"/>
  <c r="Q74" i="14"/>
  <c r="N300" i="14"/>
  <c r="O283" i="14"/>
  <c r="Q141" i="14"/>
  <c r="O182" i="14"/>
  <c r="P241" i="14"/>
  <c r="Q224" i="14"/>
  <c r="N51" i="14"/>
  <c r="R51" i="14" s="1"/>
  <c r="Q147" i="14"/>
  <c r="P47" i="14"/>
  <c r="Q52" i="14"/>
  <c r="Q91" i="14"/>
  <c r="O224" i="14"/>
  <c r="O273" i="14"/>
  <c r="P280" i="14"/>
  <c r="O175" i="14"/>
  <c r="N22" i="14"/>
  <c r="R22" i="14" s="1"/>
  <c r="N27" i="14"/>
  <c r="R27" i="14" s="1"/>
  <c r="P272" i="14"/>
  <c r="P127" i="14"/>
  <c r="N84" i="14"/>
  <c r="Q175" i="14"/>
  <c r="P27" i="14"/>
  <c r="O140" i="14"/>
  <c r="O234" i="14"/>
  <c r="O112" i="14"/>
  <c r="Q62" i="14"/>
  <c r="N12" i="14"/>
  <c r="R12" i="14" s="1"/>
  <c r="P112" i="14"/>
  <c r="Q12" i="14"/>
  <c r="O32" i="14"/>
  <c r="P32" i="14"/>
  <c r="O24" i="14"/>
  <c r="Q24" i="14"/>
  <c r="Q97" i="14"/>
  <c r="P297" i="14"/>
  <c r="P24" i="14"/>
  <c r="O297" i="14"/>
  <c r="O233" i="14"/>
  <c r="O17" i="14"/>
  <c r="Q274" i="14"/>
  <c r="O29" i="14"/>
  <c r="O141" i="14"/>
  <c r="Q268" i="14"/>
  <c r="N132" i="14"/>
  <c r="P291" i="14"/>
  <c r="O50" i="14"/>
  <c r="N33" i="14"/>
  <c r="R33" i="14" s="1"/>
  <c r="P33" i="14"/>
  <c r="P301" i="14"/>
  <c r="O52" i="14"/>
  <c r="Q47" i="14"/>
  <c r="P274" i="14"/>
  <c r="P23" i="14"/>
  <c r="O83" i="14"/>
  <c r="N124" i="14"/>
  <c r="P50" i="14"/>
  <c r="O18" i="14"/>
  <c r="N191" i="14"/>
  <c r="P91" i="14"/>
  <c r="Q67" i="14"/>
  <c r="Q174" i="14"/>
  <c r="Q280" i="14"/>
  <c r="P30" i="14"/>
  <c r="O15" i="14"/>
  <c r="Q83" i="14"/>
  <c r="P240" i="14"/>
  <c r="Q140" i="14"/>
  <c r="N222" i="14"/>
  <c r="N275" i="14"/>
  <c r="O190" i="14"/>
  <c r="P227" i="14"/>
  <c r="O34" i="14"/>
  <c r="P125" i="14"/>
  <c r="P34" i="14"/>
  <c r="O125" i="14"/>
  <c r="N40" i="14"/>
  <c r="R40" i="14" s="1"/>
  <c r="O277" i="14"/>
  <c r="N175" i="14"/>
  <c r="P177" i="14"/>
  <c r="Q22" i="14"/>
  <c r="P90" i="14"/>
  <c r="P190" i="14"/>
  <c r="Q25" i="14"/>
  <c r="P25" i="14"/>
  <c r="J37" i="7"/>
  <c r="L37" i="7"/>
  <c r="E92" i="7"/>
  <c r="O92" i="7"/>
  <c r="T92" i="7"/>
  <c r="J92" i="7"/>
  <c r="N85" i="7"/>
  <c r="D85" i="7"/>
  <c r="S85" i="7"/>
  <c r="I85" i="7"/>
  <c r="K85" i="7"/>
  <c r="F85" i="7"/>
  <c r="U85" i="7"/>
  <c r="P85" i="7"/>
  <c r="Q92" i="7"/>
  <c r="G92" i="7"/>
  <c r="V92" i="7"/>
  <c r="L92" i="7"/>
  <c r="I37" i="7"/>
  <c r="K37" i="7"/>
  <c r="O85" i="7"/>
  <c r="E85" i="7"/>
  <c r="T85" i="7"/>
  <c r="J85" i="7"/>
  <c r="I92" i="7"/>
  <c r="S92" i="7"/>
  <c r="N92" i="7"/>
  <c r="D92" i="7"/>
  <c r="V85" i="7"/>
  <c r="Q85" i="7"/>
  <c r="L85" i="7"/>
  <c r="G85" i="7"/>
  <c r="U92" i="7"/>
  <c r="K92" i="7"/>
  <c r="F92" i="7"/>
  <c r="P92" i="7"/>
  <c r="H62" i="14"/>
  <c r="L62" i="14" s="1"/>
  <c r="N62" i="14"/>
  <c r="H83" i="14"/>
  <c r="N83" i="14"/>
  <c r="H77" i="14"/>
  <c r="L77" i="14" s="1"/>
  <c r="N77" i="14"/>
  <c r="H82" i="14"/>
  <c r="L82" i="14" s="1"/>
  <c r="N82" i="14"/>
  <c r="I89" i="14"/>
  <c r="O89" i="14"/>
  <c r="H284" i="14"/>
  <c r="N284" i="14"/>
  <c r="H122" i="14"/>
  <c r="L122" i="14" s="1"/>
  <c r="N122" i="14"/>
  <c r="H75" i="14"/>
  <c r="L75" i="14" s="1"/>
  <c r="N75" i="14"/>
  <c r="H234" i="14"/>
  <c r="N234" i="14"/>
  <c r="H17" i="14"/>
  <c r="L17" i="14" s="1"/>
  <c r="N17" i="14"/>
  <c r="R17" i="14" s="1"/>
  <c r="H125" i="14"/>
  <c r="L125" i="14" s="1"/>
  <c r="N125" i="14"/>
  <c r="H141" i="14"/>
  <c r="L141" i="14" s="1"/>
  <c r="N141" i="14"/>
  <c r="H97" i="14"/>
  <c r="L97" i="14" s="1"/>
  <c r="N97" i="14"/>
  <c r="H89" i="14"/>
  <c r="L89" i="14" s="1"/>
  <c r="N89" i="14"/>
  <c r="R89" i="14" s="1"/>
  <c r="J279" i="14"/>
  <c r="P279" i="14"/>
  <c r="K34" i="14"/>
  <c r="Q34" i="14"/>
  <c r="H67" i="14"/>
  <c r="L67" i="14" s="1"/>
  <c r="N67" i="14"/>
  <c r="I62" i="14"/>
  <c r="O62" i="14"/>
  <c r="H74" i="14"/>
  <c r="L74" i="14" s="1"/>
  <c r="N74" i="14"/>
  <c r="K277" i="14"/>
  <c r="Q277" i="14"/>
  <c r="H134" i="14"/>
  <c r="N134" i="14"/>
  <c r="J277" i="14"/>
  <c r="P277" i="14"/>
  <c r="J162" i="14"/>
  <c r="X12" i="14"/>
  <c r="H12" i="14"/>
  <c r="L12" i="14" s="1"/>
  <c r="J112" i="14"/>
  <c r="J297" i="14"/>
  <c r="I297" i="14"/>
  <c r="K274" i="14"/>
  <c r="I29" i="14"/>
  <c r="I141" i="14"/>
  <c r="K268" i="14"/>
  <c r="H132" i="14"/>
  <c r="L132" i="14" s="1"/>
  <c r="J33" i="14"/>
  <c r="J301" i="14"/>
  <c r="I52" i="14"/>
  <c r="J274" i="14"/>
  <c r="J23" i="14"/>
  <c r="H124" i="14"/>
  <c r="L124" i="14" s="1"/>
  <c r="J50" i="14"/>
  <c r="I18" i="14"/>
  <c r="J91" i="14"/>
  <c r="I189" i="14"/>
  <c r="K174" i="14"/>
  <c r="H39" i="14"/>
  <c r="L39" i="14" s="1"/>
  <c r="J30" i="14"/>
  <c r="I15" i="14"/>
  <c r="J239" i="14"/>
  <c r="K140" i="14"/>
  <c r="K127" i="14"/>
  <c r="I77" i="14"/>
  <c r="J40" i="14"/>
  <c r="J177" i="14"/>
  <c r="J90" i="14"/>
  <c r="J190" i="14"/>
  <c r="H277" i="14"/>
  <c r="L277" i="14" s="1"/>
  <c r="I227" i="14"/>
  <c r="I162" i="14"/>
  <c r="J62" i="14"/>
  <c r="I91" i="14"/>
  <c r="K18" i="14"/>
  <c r="K239" i="14"/>
  <c r="H183" i="14"/>
  <c r="L183" i="14" s="1"/>
  <c r="I302" i="14"/>
  <c r="J197" i="14"/>
  <c r="J67" i="14"/>
  <c r="H174" i="14"/>
  <c r="L174" i="14" s="1"/>
  <c r="I124" i="14"/>
  <c r="K291" i="14"/>
  <c r="X18" i="14"/>
  <c r="H18" i="14"/>
  <c r="L18" i="14" s="1"/>
  <c r="K89" i="14"/>
  <c r="K50" i="14"/>
  <c r="H147" i="14"/>
  <c r="L147" i="14" s="1"/>
  <c r="J147" i="14"/>
  <c r="J273" i="14"/>
  <c r="H224" i="14"/>
  <c r="L224" i="14" s="1"/>
  <c r="X41" i="14"/>
  <c r="H41" i="14"/>
  <c r="L41" i="14" s="1"/>
  <c r="I67" i="14"/>
  <c r="K117" i="14"/>
  <c r="H302" i="14"/>
  <c r="L302" i="14" s="1"/>
  <c r="H280" i="14"/>
  <c r="J289" i="14"/>
  <c r="K40" i="14"/>
  <c r="I190" i="14"/>
  <c r="H84" i="14"/>
  <c r="K175" i="14"/>
  <c r="J27" i="14"/>
  <c r="H290" i="14"/>
  <c r="L290" i="14" s="1"/>
  <c r="J225" i="14"/>
  <c r="I177" i="14"/>
  <c r="I40" i="14"/>
  <c r="K240" i="14"/>
  <c r="K222" i="14"/>
  <c r="I172" i="14"/>
  <c r="K301" i="14"/>
  <c r="H212" i="14"/>
  <c r="L212" i="14" s="1"/>
  <c r="I12" i="14"/>
  <c r="K262" i="14"/>
  <c r="H262" i="14"/>
  <c r="L262" i="14" s="1"/>
  <c r="K112" i="14"/>
  <c r="I241" i="14"/>
  <c r="K191" i="14"/>
  <c r="J191" i="14"/>
  <c r="I139" i="14"/>
  <c r="K39" i="14"/>
  <c r="H283" i="14"/>
  <c r="L283" i="14" s="1"/>
  <c r="J183" i="14"/>
  <c r="K297" i="14"/>
  <c r="H197" i="14"/>
  <c r="L197" i="14" s="1"/>
  <c r="J97" i="14"/>
  <c r="J174" i="14"/>
  <c r="I97" i="14"/>
  <c r="K302" i="14"/>
  <c r="I183" i="14"/>
  <c r="I274" i="14"/>
  <c r="I282" i="14"/>
  <c r="K132" i="14"/>
  <c r="H268" i="14"/>
  <c r="H282" i="14"/>
  <c r="L282" i="14" s="1"/>
  <c r="J141" i="14"/>
  <c r="I39" i="14"/>
  <c r="K124" i="14"/>
  <c r="H133" i="14"/>
  <c r="L133" i="14" s="1"/>
  <c r="H301" i="14"/>
  <c r="L301" i="14" s="1"/>
  <c r="J29" i="14"/>
  <c r="K23" i="14"/>
  <c r="H247" i="14"/>
  <c r="J247" i="14"/>
  <c r="X50" i="14"/>
  <c r="H50" i="14"/>
  <c r="L50" i="14" s="1"/>
  <c r="J224" i="14"/>
  <c r="I147" i="14"/>
  <c r="X23" i="14"/>
  <c r="H23" i="14"/>
  <c r="L23" i="14" s="1"/>
  <c r="K32" i="14"/>
  <c r="X32" i="14"/>
  <c r="H32" i="14"/>
  <c r="L32" i="14" s="1"/>
  <c r="I117" i="14"/>
  <c r="I174" i="14"/>
  <c r="K167" i="14"/>
  <c r="J133" i="14"/>
  <c r="I30" i="14"/>
  <c r="J52" i="14"/>
  <c r="J217" i="14"/>
  <c r="I23" i="14"/>
  <c r="H267" i="14"/>
  <c r="K227" i="14"/>
  <c r="H22" i="14"/>
  <c r="J175" i="14"/>
  <c r="I27" i="14"/>
  <c r="X25" i="14"/>
  <c r="H25" i="14"/>
  <c r="L25" i="14" s="1"/>
  <c r="J227" i="14"/>
  <c r="I34" i="14"/>
  <c r="J34" i="14"/>
  <c r="I125" i="14"/>
  <c r="X40" i="14"/>
  <c r="H40" i="14"/>
  <c r="L40" i="14" s="1"/>
  <c r="K77" i="14"/>
  <c r="H172" i="14"/>
  <c r="L172" i="14" s="1"/>
  <c r="J75" i="14"/>
  <c r="J172" i="14"/>
  <c r="I225" i="14"/>
  <c r="H190" i="14"/>
  <c r="L190" i="14" s="1"/>
  <c r="K25" i="14"/>
  <c r="J25" i="14"/>
  <c r="I290" i="14"/>
  <c r="I234" i="14"/>
  <c r="H279" i="14"/>
  <c r="L279" i="14" s="1"/>
  <c r="I112" i="14"/>
  <c r="K62" i="14"/>
  <c r="I262" i="14"/>
  <c r="K12" i="14"/>
  <c r="I32" i="14"/>
  <c r="J32" i="14"/>
  <c r="I24" i="14"/>
  <c r="K139" i="14"/>
  <c r="K24" i="14"/>
  <c r="K97" i="14"/>
  <c r="J24" i="14"/>
  <c r="I233" i="14"/>
  <c r="I17" i="14"/>
  <c r="J291" i="14"/>
  <c r="I50" i="14"/>
  <c r="X33" i="14"/>
  <c r="H33" i="14"/>
  <c r="L33" i="14" s="1"/>
  <c r="K47" i="14"/>
  <c r="I83" i="14"/>
  <c r="H191" i="14"/>
  <c r="L191" i="14" s="1"/>
  <c r="K67" i="14"/>
  <c r="K280" i="14"/>
  <c r="K83" i="14"/>
  <c r="J240" i="14"/>
  <c r="J272" i="14"/>
  <c r="J125" i="14"/>
  <c r="I277" i="14"/>
  <c r="K22" i="14"/>
  <c r="K190" i="14"/>
  <c r="K27" i="14"/>
  <c r="K272" i="14"/>
  <c r="I301" i="14"/>
  <c r="J12" i="14"/>
  <c r="I212" i="14"/>
  <c r="I300" i="14"/>
  <c r="K300" i="14"/>
  <c r="H297" i="14"/>
  <c r="L297" i="14" s="1"/>
  <c r="I197" i="14"/>
  <c r="I33" i="14"/>
  <c r="J300" i="14"/>
  <c r="K15" i="14"/>
  <c r="I82" i="14"/>
  <c r="I41" i="14"/>
  <c r="H232" i="14"/>
  <c r="L232" i="14" s="1"/>
  <c r="J51" i="14"/>
  <c r="J124" i="14"/>
  <c r="K51" i="14"/>
  <c r="J89" i="14"/>
  <c r="I191" i="14"/>
  <c r="J82" i="14"/>
  <c r="I74" i="14"/>
  <c r="J302" i="14"/>
  <c r="J167" i="14"/>
  <c r="I265" i="14"/>
  <c r="H117" i="14"/>
  <c r="L117" i="14" s="1"/>
  <c r="H240" i="14"/>
  <c r="L240" i="14" s="1"/>
  <c r="K125" i="14"/>
  <c r="H275" i="14"/>
  <c r="L275" i="14" s="1"/>
  <c r="J127" i="14"/>
  <c r="K275" i="14"/>
  <c r="H175" i="14"/>
  <c r="L175" i="14" s="1"/>
  <c r="I22" i="14"/>
  <c r="I75" i="14"/>
  <c r="H140" i="14"/>
  <c r="L140" i="14" s="1"/>
  <c r="I127" i="14"/>
  <c r="H72" i="14"/>
  <c r="L72" i="14" s="1"/>
  <c r="K284" i="14"/>
  <c r="H112" i="14"/>
  <c r="L112" i="14" s="1"/>
  <c r="J262" i="14"/>
  <c r="K212" i="14"/>
  <c r="H162" i="14"/>
  <c r="L162" i="14" s="1"/>
  <c r="J212" i="14"/>
  <c r="K162" i="14"/>
  <c r="K82" i="14"/>
  <c r="J41" i="14"/>
  <c r="I239" i="14"/>
  <c r="K74" i="14"/>
  <c r="J283" i="14"/>
  <c r="K197" i="14"/>
  <c r="H300" i="14"/>
  <c r="L300" i="14" s="1"/>
  <c r="J74" i="14"/>
  <c r="X30" i="14"/>
  <c r="H30" i="14"/>
  <c r="L30" i="14" s="1"/>
  <c r="I133" i="14"/>
  <c r="I283" i="14"/>
  <c r="X24" i="14"/>
  <c r="H24" i="14"/>
  <c r="L24" i="14" s="1"/>
  <c r="K141" i="14"/>
  <c r="K17" i="14"/>
  <c r="I182" i="14"/>
  <c r="K232" i="14"/>
  <c r="H182" i="14"/>
  <c r="L182" i="14" s="1"/>
  <c r="J241" i="14"/>
  <c r="K224" i="14"/>
  <c r="H233" i="14"/>
  <c r="L233" i="14" s="1"/>
  <c r="X51" i="14"/>
  <c r="H51" i="14"/>
  <c r="L51" i="14" s="1"/>
  <c r="K147" i="14"/>
  <c r="X47" i="14"/>
  <c r="H47" i="14"/>
  <c r="L47" i="14" s="1"/>
  <c r="J47" i="14"/>
  <c r="I51" i="14"/>
  <c r="I47" i="14"/>
  <c r="K52" i="14"/>
  <c r="H273" i="14"/>
  <c r="L273" i="14" s="1"/>
  <c r="H274" i="14"/>
  <c r="L274" i="14" s="1"/>
  <c r="Y91" i="14"/>
  <c r="K91" i="14"/>
  <c r="I167" i="14"/>
  <c r="I224" i="14"/>
  <c r="K189" i="14"/>
  <c r="J233" i="14"/>
  <c r="X52" i="14"/>
  <c r="H52" i="14"/>
  <c r="L52" i="14" s="1"/>
  <c r="H189" i="14"/>
  <c r="L189" i="14" s="1"/>
  <c r="I273" i="14"/>
  <c r="J280" i="14"/>
  <c r="K29" i="14"/>
  <c r="J139" i="14"/>
  <c r="I175" i="14"/>
  <c r="K177" i="14"/>
  <c r="H222" i="14"/>
  <c r="L222" i="14" s="1"/>
  <c r="X27" i="14"/>
  <c r="H27" i="14"/>
  <c r="L27" i="14" s="1"/>
  <c r="J22" i="14"/>
  <c r="I72" i="14"/>
  <c r="J290" i="14"/>
  <c r="K290" i="14"/>
  <c r="H177" i="14"/>
  <c r="L177" i="14" s="1"/>
  <c r="I140" i="14"/>
  <c r="I25" i="14"/>
  <c r="J140" i="14"/>
  <c r="K225" i="14"/>
  <c r="J275" i="14"/>
  <c r="X89" i="14"/>
  <c r="X17" i="14"/>
  <c r="M258" i="12"/>
  <c r="M208" i="12"/>
  <c r="M158" i="12"/>
  <c r="M108" i="12"/>
  <c r="M58" i="12"/>
  <c r="M8" i="12"/>
  <c r="C299" i="12"/>
  <c r="C249" i="12"/>
  <c r="C149" i="12"/>
  <c r="C199" i="12"/>
  <c r="C49" i="12"/>
  <c r="C99" i="12"/>
  <c r="H293" i="12"/>
  <c r="H193" i="12"/>
  <c r="H143" i="12"/>
  <c r="H243" i="12"/>
  <c r="H93" i="12"/>
  <c r="H43" i="12"/>
  <c r="R258" i="12"/>
  <c r="R208" i="12"/>
  <c r="R158" i="12"/>
  <c r="R8" i="12"/>
  <c r="R58" i="12"/>
  <c r="R108" i="12"/>
  <c r="H249" i="12"/>
  <c r="H299" i="12"/>
  <c r="H199" i="12"/>
  <c r="H149" i="12"/>
  <c r="H49" i="12"/>
  <c r="H99" i="12"/>
  <c r="C293" i="12"/>
  <c r="C243" i="12"/>
  <c r="C193" i="12"/>
  <c r="C143" i="12"/>
  <c r="C93" i="12"/>
  <c r="C43" i="12"/>
  <c r="C259" i="12"/>
  <c r="C209" i="12"/>
  <c r="C159" i="12"/>
  <c r="C109" i="12"/>
  <c r="C59" i="12"/>
  <c r="C9" i="12"/>
  <c r="R299" i="12"/>
  <c r="R249" i="12"/>
  <c r="R199" i="12"/>
  <c r="R99" i="12"/>
  <c r="R149" i="12"/>
  <c r="R49" i="12"/>
  <c r="M293" i="12"/>
  <c r="M243" i="12"/>
  <c r="M193" i="12"/>
  <c r="M143" i="12"/>
  <c r="M93" i="12"/>
  <c r="M43" i="12"/>
  <c r="H259" i="12"/>
  <c r="H209" i="12"/>
  <c r="H59" i="12"/>
  <c r="H109" i="12"/>
  <c r="H159" i="12"/>
  <c r="H9" i="12"/>
  <c r="R259" i="12"/>
  <c r="R209" i="12"/>
  <c r="R159" i="12"/>
  <c r="R109" i="12"/>
  <c r="R9" i="12"/>
  <c r="R59" i="12"/>
  <c r="M299" i="12"/>
  <c r="M249" i="12"/>
  <c r="M199" i="12"/>
  <c r="M149" i="12"/>
  <c r="M99" i="12"/>
  <c r="M49" i="12"/>
  <c r="R293" i="12"/>
  <c r="R243" i="12"/>
  <c r="R193" i="12"/>
  <c r="R43" i="12"/>
  <c r="R93" i="12"/>
  <c r="R143" i="12"/>
  <c r="W60" i="12"/>
  <c r="C60" i="14" s="1"/>
  <c r="W10" i="12"/>
  <c r="C10" i="14" s="1"/>
  <c r="X28" i="12"/>
  <c r="D28" i="14" s="1"/>
  <c r="T28" i="14" s="1"/>
  <c r="D265" i="14"/>
  <c r="T265" i="14" s="1"/>
  <c r="G133" i="14"/>
  <c r="W133" i="14" s="1"/>
  <c r="D291" i="14"/>
  <c r="T291" i="14" s="1"/>
  <c r="D139" i="14"/>
  <c r="T139" i="14" s="1"/>
  <c r="F179" i="14"/>
  <c r="V179" i="14" s="1"/>
  <c r="F80" i="14"/>
  <c r="V80" i="14" s="1"/>
  <c r="F284" i="14"/>
  <c r="V284" i="14" s="1"/>
  <c r="C280" i="14"/>
  <c r="G233" i="14"/>
  <c r="W233" i="14" s="1"/>
  <c r="F252" i="14"/>
  <c r="V252" i="14" s="1"/>
  <c r="F215" i="14"/>
  <c r="V215" i="14" s="1"/>
  <c r="D79" i="14"/>
  <c r="T79" i="14" s="1"/>
  <c r="E132" i="14"/>
  <c r="U132" i="14" s="1"/>
  <c r="X42" i="12"/>
  <c r="D42" i="14" s="1"/>
  <c r="T42" i="14" s="1"/>
  <c r="Z160" i="12"/>
  <c r="X10" i="12"/>
  <c r="D10" i="14" s="1"/>
  <c r="T10" i="14" s="1"/>
  <c r="C284" i="14"/>
  <c r="D34" i="14"/>
  <c r="T34" i="14" s="1"/>
  <c r="C134" i="14"/>
  <c r="G282" i="14"/>
  <c r="W282" i="14" s="1"/>
  <c r="D241" i="14"/>
  <c r="T241" i="14" s="1"/>
  <c r="G180" i="14"/>
  <c r="W180" i="14" s="1"/>
  <c r="D167" i="14"/>
  <c r="T167" i="14" s="1"/>
  <c r="D252" i="14"/>
  <c r="T252" i="14" s="1"/>
  <c r="E267" i="14"/>
  <c r="U267" i="14" s="1"/>
  <c r="G273" i="14"/>
  <c r="W273" i="14" s="1"/>
  <c r="F267" i="14"/>
  <c r="V267" i="14" s="1"/>
  <c r="E201" i="14"/>
  <c r="U201" i="14" s="1"/>
  <c r="G201" i="14"/>
  <c r="W201" i="14" s="1"/>
  <c r="C234" i="14"/>
  <c r="E284" i="14"/>
  <c r="U284" i="14" s="1"/>
  <c r="F184" i="14"/>
  <c r="V184" i="14" s="1"/>
  <c r="G84" i="14"/>
  <c r="W84" i="14" s="1"/>
  <c r="G182" i="14"/>
  <c r="W182" i="14" s="1"/>
  <c r="F268" i="14"/>
  <c r="V268" i="14" s="1"/>
  <c r="F265" i="14"/>
  <c r="V265" i="14" s="1"/>
  <c r="G30" i="14"/>
  <c r="W30" i="14" s="1"/>
  <c r="F230" i="14"/>
  <c r="V230" i="14" s="1"/>
  <c r="D217" i="14"/>
  <c r="T217" i="14" s="1"/>
  <c r="G265" i="14"/>
  <c r="W265" i="14" s="1"/>
  <c r="F18" i="14"/>
  <c r="V18" i="14" s="1"/>
  <c r="E289" i="14"/>
  <c r="U289" i="14" s="1"/>
  <c r="D102" i="14"/>
  <c r="T102" i="14" s="1"/>
  <c r="D239" i="14"/>
  <c r="T239" i="14" s="1"/>
  <c r="G68" i="14"/>
  <c r="W68" i="14" s="1"/>
  <c r="G173" i="14"/>
  <c r="W173" i="14" s="1"/>
  <c r="C65" i="14"/>
  <c r="C173" i="14"/>
  <c r="F15" i="14"/>
  <c r="V15" i="14" s="1"/>
  <c r="Z19" i="12"/>
  <c r="F19" i="14" s="1"/>
  <c r="V19" i="14" s="1"/>
  <c r="C217" i="14"/>
  <c r="G41" i="14"/>
  <c r="W41" i="14" s="1"/>
  <c r="F282" i="14"/>
  <c r="V282" i="14" s="1"/>
  <c r="E217" i="14"/>
  <c r="U217" i="14" s="1"/>
  <c r="F83" i="14"/>
  <c r="V83" i="14" s="1"/>
  <c r="D180" i="14"/>
  <c r="T180" i="14" s="1"/>
  <c r="E165" i="14"/>
  <c r="U165" i="14" s="1"/>
  <c r="G33" i="14"/>
  <c r="W33" i="14" s="1"/>
  <c r="F189" i="14"/>
  <c r="V189" i="14" s="1"/>
  <c r="E280" i="14"/>
  <c r="U280" i="14" s="1"/>
  <c r="C268" i="14"/>
  <c r="F132" i="14"/>
  <c r="V132" i="14" s="1"/>
  <c r="G267" i="14"/>
  <c r="W267" i="14" s="1"/>
  <c r="C267" i="14"/>
  <c r="F102" i="14"/>
  <c r="V102" i="14" s="1"/>
  <c r="D289" i="14"/>
  <c r="T289" i="14" s="1"/>
  <c r="D91" i="14"/>
  <c r="T91" i="14" s="1"/>
  <c r="D179" i="14"/>
  <c r="T179" i="14" s="1"/>
  <c r="E179" i="14"/>
  <c r="U179" i="14" s="1"/>
  <c r="E173" i="14"/>
  <c r="U173" i="14" s="1"/>
  <c r="G179" i="14"/>
  <c r="W179" i="14" s="1"/>
  <c r="E232" i="14"/>
  <c r="U232" i="14" s="1"/>
  <c r="E291" i="14"/>
  <c r="U291" i="14" s="1"/>
  <c r="G184" i="14"/>
  <c r="W184" i="14" s="1"/>
  <c r="C184" i="14"/>
  <c r="D184" i="14"/>
  <c r="T184" i="14" s="1"/>
  <c r="C84" i="14"/>
  <c r="C22" i="14"/>
  <c r="E90" i="14"/>
  <c r="U90" i="14" s="1"/>
  <c r="F77" i="14"/>
  <c r="V77" i="14" s="1"/>
  <c r="E250" i="14"/>
  <c r="U250" i="14" s="1"/>
  <c r="D15" i="14"/>
  <c r="T15" i="14" s="1"/>
  <c r="C230" i="14"/>
  <c r="F180" i="14"/>
  <c r="V180" i="14" s="1"/>
  <c r="G115" i="14"/>
  <c r="W115" i="14" s="1"/>
  <c r="D215" i="14"/>
  <c r="T215" i="14" s="1"/>
  <c r="D65" i="14"/>
  <c r="T65" i="14" s="1"/>
  <c r="F218" i="14"/>
  <c r="V218" i="14" s="1"/>
  <c r="E268" i="14"/>
  <c r="U268" i="14" s="1"/>
  <c r="G241" i="14"/>
  <c r="W241" i="14" s="1"/>
  <c r="F182" i="14"/>
  <c r="V182" i="14" s="1"/>
  <c r="G217" i="14"/>
  <c r="W217" i="14" s="1"/>
  <c r="C83" i="14"/>
  <c r="D230" i="14"/>
  <c r="T230" i="14" s="1"/>
  <c r="E215" i="14"/>
  <c r="U215" i="14" s="1"/>
  <c r="G183" i="14"/>
  <c r="W183" i="14" s="1"/>
  <c r="F39" i="14"/>
  <c r="V39" i="14" s="1"/>
  <c r="G223" i="14"/>
  <c r="W223" i="14" s="1"/>
  <c r="G283" i="14"/>
  <c r="W283" i="14" s="1"/>
  <c r="F232" i="14"/>
  <c r="V232" i="14" s="1"/>
  <c r="G289" i="14"/>
  <c r="W289" i="14" s="1"/>
  <c r="C289" i="14"/>
  <c r="C291" i="14"/>
  <c r="F117" i="14"/>
  <c r="V117" i="14" s="1"/>
  <c r="F68" i="14"/>
  <c r="V68" i="14" s="1"/>
  <c r="F65" i="14"/>
  <c r="V65" i="14" s="1"/>
  <c r="E251" i="14"/>
  <c r="U251" i="14" s="1"/>
  <c r="D80" i="14"/>
  <c r="T80" i="14" s="1"/>
  <c r="G251" i="14"/>
  <c r="W251" i="14" s="1"/>
  <c r="F118" i="14"/>
  <c r="V118" i="14" s="1"/>
  <c r="F17" i="14"/>
  <c r="V17" i="14" s="1"/>
  <c r="G134" i="14"/>
  <c r="W134" i="14" s="1"/>
  <c r="F234" i="14"/>
  <c r="V234" i="14" s="1"/>
  <c r="E134" i="14"/>
  <c r="U134" i="14" s="1"/>
  <c r="G234" i="14"/>
  <c r="W234" i="14" s="1"/>
  <c r="F84" i="14"/>
  <c r="V84" i="14" s="1"/>
  <c r="E84" i="14"/>
  <c r="U84" i="14" s="1"/>
  <c r="E275" i="14"/>
  <c r="U275" i="14" s="1"/>
  <c r="D227" i="14"/>
  <c r="T227" i="14" s="1"/>
  <c r="F72" i="14"/>
  <c r="V72" i="14" s="1"/>
  <c r="G72" i="14"/>
  <c r="W72" i="14" s="1"/>
  <c r="E184" i="14"/>
  <c r="U184" i="14" s="1"/>
  <c r="C247" i="14"/>
  <c r="D129" i="14"/>
  <c r="T129" i="14" s="1"/>
  <c r="G90" i="14"/>
  <c r="W90" i="14" s="1"/>
  <c r="E240" i="14"/>
  <c r="U240" i="14" s="1"/>
  <c r="G172" i="14"/>
  <c r="W172" i="14" s="1"/>
  <c r="E279" i="14"/>
  <c r="U279" i="14" s="1"/>
  <c r="E247" i="14"/>
  <c r="U247" i="14" s="1"/>
  <c r="F222" i="14"/>
  <c r="V222" i="14" s="1"/>
  <c r="E272" i="14"/>
  <c r="U272" i="14" s="1"/>
  <c r="D90" i="14"/>
  <c r="T90" i="14" s="1"/>
  <c r="D127" i="14"/>
  <c r="T127" i="14" s="1"/>
  <c r="D225" i="14"/>
  <c r="T225" i="14" s="1"/>
  <c r="D29" i="14"/>
  <c r="T29" i="14" s="1"/>
  <c r="G122" i="14"/>
  <c r="W122" i="14" s="1"/>
  <c r="G75" i="14"/>
  <c r="W75" i="14" s="1"/>
  <c r="D130" i="14"/>
  <c r="T130" i="14" s="1"/>
  <c r="F122" i="14"/>
  <c r="V122" i="14" s="1"/>
  <c r="F134" i="14"/>
  <c r="V134" i="14" s="1"/>
  <c r="E122" i="14"/>
  <c r="U122" i="14" s="1"/>
  <c r="G279" i="14"/>
  <c r="W279" i="14" s="1"/>
  <c r="G247" i="14"/>
  <c r="W247" i="14" s="1"/>
  <c r="D272" i="14"/>
  <c r="T272" i="14" s="1"/>
  <c r="E222" i="14"/>
  <c r="U222" i="14" s="1"/>
  <c r="AA298" i="12"/>
  <c r="G298" i="14" s="1"/>
  <c r="W298" i="14" s="1"/>
  <c r="X60" i="12"/>
  <c r="Y78" i="12"/>
  <c r="Z148" i="12"/>
  <c r="Z260" i="12"/>
  <c r="Z269" i="12"/>
  <c r="X226" i="12"/>
  <c r="D226" i="14" s="1"/>
  <c r="T226" i="14" s="1"/>
  <c r="Z26" i="12"/>
  <c r="Y226" i="12"/>
  <c r="D135" i="14"/>
  <c r="T135" i="14" s="1"/>
  <c r="W281" i="12"/>
  <c r="G35" i="14"/>
  <c r="W35" i="14" s="1"/>
  <c r="Z128" i="12"/>
  <c r="F128" i="14" s="1"/>
  <c r="V128" i="14" s="1"/>
  <c r="Z278" i="12"/>
  <c r="AA26" i="12"/>
  <c r="C185" i="14"/>
  <c r="X198" i="12"/>
  <c r="D198" i="14" s="1"/>
  <c r="T198" i="14" s="1"/>
  <c r="G135" i="14"/>
  <c r="W135" i="14" s="1"/>
  <c r="X278" i="12"/>
  <c r="Y298" i="12"/>
  <c r="Y198" i="12"/>
  <c r="E198" i="14" s="1"/>
  <c r="U198" i="14" s="1"/>
  <c r="AA281" i="12"/>
  <c r="Z298" i="12"/>
  <c r="W269" i="12"/>
  <c r="AA269" i="12"/>
  <c r="X242" i="12"/>
  <c r="X81" i="12"/>
  <c r="Z126" i="12"/>
  <c r="F126" i="14" s="1"/>
  <c r="V126" i="14" s="1"/>
  <c r="Y176" i="12"/>
  <c r="E176" i="14" s="1"/>
  <c r="U176" i="14" s="1"/>
  <c r="Y126" i="12"/>
  <c r="W178" i="12"/>
  <c r="W128" i="12"/>
  <c r="X176" i="12"/>
  <c r="D176" i="14" s="1"/>
  <c r="T176" i="14" s="1"/>
  <c r="W28" i="12"/>
  <c r="C28" i="14" s="1"/>
  <c r="W176" i="12"/>
  <c r="C176" i="14" s="1"/>
  <c r="W126" i="12"/>
  <c r="C126" i="14" s="1"/>
  <c r="F135" i="14"/>
  <c r="V135" i="14" s="1"/>
  <c r="E135" i="14"/>
  <c r="U135" i="14" s="1"/>
  <c r="AA178" i="12"/>
  <c r="G178" i="14" s="1"/>
  <c r="W178" i="14" s="1"/>
  <c r="AA128" i="12"/>
  <c r="G128" i="14" s="1"/>
  <c r="W128" i="14" s="1"/>
  <c r="AA276" i="12"/>
  <c r="G276" i="14" s="1"/>
  <c r="W276" i="14" s="1"/>
  <c r="Y278" i="12"/>
  <c r="E278" i="14" s="1"/>
  <c r="U278" i="14" s="1"/>
  <c r="X126" i="12"/>
  <c r="D126" i="14" s="1"/>
  <c r="T126" i="14" s="1"/>
  <c r="X276" i="12"/>
  <c r="D276" i="14" s="1"/>
  <c r="T276" i="14" s="1"/>
  <c r="Z176" i="12"/>
  <c r="F176" i="14" s="1"/>
  <c r="V176" i="14" s="1"/>
  <c r="G235" i="14"/>
  <c r="W235" i="14" s="1"/>
  <c r="Y26" i="12"/>
  <c r="E26" i="14" s="1"/>
  <c r="U26" i="14" s="1"/>
  <c r="W228" i="12"/>
  <c r="C228" i="14" s="1"/>
  <c r="X228" i="12"/>
  <c r="D228" i="14" s="1"/>
  <c r="T228" i="14" s="1"/>
  <c r="X78" i="12"/>
  <c r="D78" i="14" s="1"/>
  <c r="T78" i="14" s="1"/>
  <c r="D35" i="14"/>
  <c r="T35" i="14" s="1"/>
  <c r="D285" i="14"/>
  <c r="T285" i="14" s="1"/>
  <c r="W26" i="12"/>
  <c r="C26" i="14" s="1"/>
  <c r="F35" i="14"/>
  <c r="V35" i="14" s="1"/>
  <c r="F285" i="14"/>
  <c r="V285" i="14" s="1"/>
  <c r="E185" i="14"/>
  <c r="U185" i="14" s="1"/>
  <c r="Z78" i="12"/>
  <c r="F78" i="14" s="1"/>
  <c r="V78" i="14" s="1"/>
  <c r="AA28" i="12"/>
  <c r="G28" i="14" s="1"/>
  <c r="W28" i="14" s="1"/>
  <c r="C235" i="14"/>
  <c r="C35" i="14"/>
  <c r="AA76" i="12"/>
  <c r="G76" i="14" s="1"/>
  <c r="W76" i="14" s="1"/>
  <c r="AA226" i="12"/>
  <c r="G226" i="14" s="1"/>
  <c r="W226" i="14" s="1"/>
  <c r="Y178" i="12"/>
  <c r="E178" i="14" s="1"/>
  <c r="U178" i="14" s="1"/>
  <c r="Y128" i="12"/>
  <c r="E128" i="14" s="1"/>
  <c r="U128" i="14" s="1"/>
  <c r="X26" i="12"/>
  <c r="D26" i="14" s="1"/>
  <c r="T26" i="14" s="1"/>
  <c r="Z226" i="12"/>
  <c r="F226" i="14" s="1"/>
  <c r="V226" i="14" s="1"/>
  <c r="G285" i="14"/>
  <c r="W285" i="14" s="1"/>
  <c r="W278" i="12"/>
  <c r="C278" i="14" s="1"/>
  <c r="W78" i="12"/>
  <c r="C78" i="14" s="1"/>
  <c r="X128" i="12"/>
  <c r="D128" i="14" s="1"/>
  <c r="T128" i="14" s="1"/>
  <c r="D235" i="14"/>
  <c r="T235" i="14" s="1"/>
  <c r="D185" i="14"/>
  <c r="T185" i="14" s="1"/>
  <c r="W226" i="12"/>
  <c r="C226" i="14" s="1"/>
  <c r="F235" i="14"/>
  <c r="V235" i="14" s="1"/>
  <c r="F185" i="14"/>
  <c r="V185" i="14" s="1"/>
  <c r="E235" i="14"/>
  <c r="U235" i="14" s="1"/>
  <c r="E35" i="14"/>
  <c r="U35" i="14" s="1"/>
  <c r="Z178" i="12"/>
  <c r="F178" i="14" s="1"/>
  <c r="V178" i="14" s="1"/>
  <c r="AA228" i="12"/>
  <c r="G228" i="14" s="1"/>
  <c r="W228" i="14" s="1"/>
  <c r="C285" i="14"/>
  <c r="C85" i="14"/>
  <c r="AA176" i="12"/>
  <c r="G176" i="14" s="1"/>
  <c r="W176" i="14" s="1"/>
  <c r="Y28" i="12"/>
  <c r="E28" i="14" s="1"/>
  <c r="U28" i="14" s="1"/>
  <c r="X76" i="12"/>
  <c r="D76" i="14" s="1"/>
  <c r="T76" i="14" s="1"/>
  <c r="Z276" i="12"/>
  <c r="F276" i="14" s="1"/>
  <c r="V276" i="14" s="1"/>
  <c r="Z76" i="12"/>
  <c r="F76" i="14" s="1"/>
  <c r="V76" i="14" s="1"/>
  <c r="Y276" i="12"/>
  <c r="E276" i="14" s="1"/>
  <c r="U276" i="14" s="1"/>
  <c r="Y76" i="12"/>
  <c r="E76" i="14" s="1"/>
  <c r="U76" i="14" s="1"/>
  <c r="X178" i="12"/>
  <c r="D178" i="14" s="1"/>
  <c r="T178" i="14" s="1"/>
  <c r="D85" i="14"/>
  <c r="T85" i="14" s="1"/>
  <c r="W276" i="12"/>
  <c r="C276" i="14" s="1"/>
  <c r="W76" i="12"/>
  <c r="C76" i="14" s="1"/>
  <c r="F85" i="14"/>
  <c r="V85" i="14" s="1"/>
  <c r="E285" i="14"/>
  <c r="U285" i="14" s="1"/>
  <c r="E85" i="14"/>
  <c r="U85" i="14" s="1"/>
  <c r="Z28" i="12"/>
  <c r="F28" i="14" s="1"/>
  <c r="V28" i="14" s="1"/>
  <c r="Z228" i="12"/>
  <c r="F228" i="14" s="1"/>
  <c r="V228" i="14" s="1"/>
  <c r="AA278" i="12"/>
  <c r="G278" i="14" s="1"/>
  <c r="W278" i="14" s="1"/>
  <c r="AA78" i="12"/>
  <c r="G78" i="14" s="1"/>
  <c r="W78" i="14" s="1"/>
  <c r="C135" i="14"/>
  <c r="AA126" i="12"/>
  <c r="G126" i="14" s="1"/>
  <c r="W126" i="14" s="1"/>
  <c r="Y228" i="12"/>
  <c r="E228" i="14" s="1"/>
  <c r="U228" i="14" s="1"/>
  <c r="X281" i="12"/>
  <c r="X48" i="12"/>
  <c r="D48" i="14" s="1"/>
  <c r="T48" i="14" s="1"/>
  <c r="Y269" i="12"/>
  <c r="Z48" i="12"/>
  <c r="AA181" i="12"/>
  <c r="W181" i="12"/>
  <c r="X181" i="12"/>
  <c r="Z198" i="12"/>
  <c r="AA198" i="12"/>
  <c r="X298" i="12"/>
  <c r="X148" i="12"/>
  <c r="X31" i="12"/>
  <c r="Z10" i="12"/>
  <c r="F10" i="14" s="1"/>
  <c r="V10" i="14" s="1"/>
  <c r="W210" i="12"/>
  <c r="X92" i="12"/>
  <c r="Z60" i="12"/>
  <c r="X142" i="12"/>
  <c r="AA92" i="12"/>
  <c r="AA142" i="12"/>
  <c r="AA81" i="12"/>
  <c r="X248" i="12"/>
  <c r="D248" i="14" s="1"/>
  <c r="T248" i="14" s="1"/>
  <c r="W81" i="12"/>
  <c r="C81" i="14" s="1"/>
  <c r="AA192" i="12"/>
  <c r="G192" i="14" s="1"/>
  <c r="W192" i="14" s="1"/>
  <c r="AA292" i="12"/>
  <c r="G292" i="14" s="1"/>
  <c r="W292" i="14" s="1"/>
  <c r="Z81" i="12"/>
  <c r="W69" i="12"/>
  <c r="C69" i="14" s="1"/>
  <c r="Y69" i="12"/>
  <c r="AA69" i="12"/>
  <c r="X192" i="12"/>
  <c r="D192" i="14" s="1"/>
  <c r="T192" i="14" s="1"/>
  <c r="X292" i="12"/>
  <c r="D292" i="14" s="1"/>
  <c r="T292" i="14" s="1"/>
  <c r="Z248" i="12"/>
  <c r="F248" i="14" s="1"/>
  <c r="V248" i="14" s="1"/>
  <c r="W248" i="12"/>
  <c r="C248" i="14" s="1"/>
  <c r="W98" i="12"/>
  <c r="C98" i="14" s="1"/>
  <c r="Z142" i="12"/>
  <c r="F142" i="14" s="1"/>
  <c r="V142" i="14" s="1"/>
  <c r="Y242" i="12"/>
  <c r="E242" i="14" s="1"/>
  <c r="U242" i="14" s="1"/>
  <c r="Y42" i="12"/>
  <c r="E42" i="14" s="1"/>
  <c r="U42" i="14" s="1"/>
  <c r="Y92" i="12"/>
  <c r="E92" i="14" s="1"/>
  <c r="U92" i="14" s="1"/>
  <c r="X231" i="12"/>
  <c r="X131" i="12"/>
  <c r="AA248" i="12"/>
  <c r="G248" i="14" s="1"/>
  <c r="W248" i="14" s="1"/>
  <c r="AA98" i="12"/>
  <c r="G98" i="14" s="1"/>
  <c r="W98" i="14" s="1"/>
  <c r="Z69" i="12"/>
  <c r="Z281" i="12"/>
  <c r="F281" i="14" s="1"/>
  <c r="V281" i="14" s="1"/>
  <c r="Z181" i="12"/>
  <c r="W192" i="12"/>
  <c r="C192" i="14" s="1"/>
  <c r="W292" i="12"/>
  <c r="C292" i="14" s="1"/>
  <c r="W142" i="12"/>
  <c r="C142" i="14" s="1"/>
  <c r="Y248" i="12"/>
  <c r="E248" i="14" s="1"/>
  <c r="U248" i="14" s="1"/>
  <c r="Y98" i="12"/>
  <c r="E98" i="14" s="1"/>
  <c r="U98" i="14" s="1"/>
  <c r="Y281" i="12"/>
  <c r="E281" i="14" s="1"/>
  <c r="U281" i="14" s="1"/>
  <c r="Y181" i="12"/>
  <c r="Y81" i="12"/>
  <c r="X269" i="12"/>
  <c r="D269" i="14" s="1"/>
  <c r="T269" i="14" s="1"/>
  <c r="X119" i="12"/>
  <c r="X69" i="12"/>
  <c r="Z98" i="12"/>
  <c r="F98" i="14" s="1"/>
  <c r="V98" i="14" s="1"/>
  <c r="W198" i="12"/>
  <c r="C198" i="14" s="1"/>
  <c r="AA231" i="12"/>
  <c r="AA31" i="12"/>
  <c r="G31" i="14" s="1"/>
  <c r="W31" i="14" s="1"/>
  <c r="AA131" i="12"/>
  <c r="Z242" i="12"/>
  <c r="F242" i="14" s="1"/>
  <c r="V242" i="14" s="1"/>
  <c r="Z42" i="12"/>
  <c r="F42" i="14" s="1"/>
  <c r="V42" i="14" s="1"/>
  <c r="W231" i="12"/>
  <c r="C231" i="14" s="1"/>
  <c r="W31" i="12"/>
  <c r="C31" i="14" s="1"/>
  <c r="W131" i="12"/>
  <c r="C131" i="14" s="1"/>
  <c r="AA242" i="12"/>
  <c r="G242" i="14" s="1"/>
  <c r="W242" i="14" s="1"/>
  <c r="AA42" i="12"/>
  <c r="G42" i="14" s="1"/>
  <c r="W42" i="14" s="1"/>
  <c r="Z169" i="12"/>
  <c r="Z231" i="12"/>
  <c r="Z131" i="12"/>
  <c r="W169" i="12"/>
  <c r="C169" i="14" s="1"/>
  <c r="W219" i="12"/>
  <c r="C219" i="14" s="1"/>
  <c r="W119" i="12"/>
  <c r="C119" i="14" s="1"/>
  <c r="Y169" i="12"/>
  <c r="Y219" i="12"/>
  <c r="Y119" i="12"/>
  <c r="AA169" i="12"/>
  <c r="AA19" i="12"/>
  <c r="G19" i="14" s="1"/>
  <c r="W19" i="14" s="1"/>
  <c r="AA219" i="12"/>
  <c r="AA119" i="12"/>
  <c r="W48" i="12"/>
  <c r="C48" i="14" s="1"/>
  <c r="W148" i="12"/>
  <c r="C148" i="14" s="1"/>
  <c r="X98" i="12"/>
  <c r="D98" i="14" s="1"/>
  <c r="T98" i="14" s="1"/>
  <c r="Z92" i="12"/>
  <c r="F92" i="14" s="1"/>
  <c r="V92" i="14" s="1"/>
  <c r="Z192" i="12"/>
  <c r="F192" i="14" s="1"/>
  <c r="V192" i="14" s="1"/>
  <c r="Z292" i="12"/>
  <c r="F292" i="14" s="1"/>
  <c r="V292" i="14" s="1"/>
  <c r="Y192" i="12"/>
  <c r="E192" i="14" s="1"/>
  <c r="U192" i="14" s="1"/>
  <c r="Y292" i="12"/>
  <c r="E292" i="14" s="1"/>
  <c r="U292" i="14" s="1"/>
  <c r="Y142" i="12"/>
  <c r="E142" i="14" s="1"/>
  <c r="U142" i="14" s="1"/>
  <c r="AA48" i="12"/>
  <c r="G48" i="14" s="1"/>
  <c r="W48" i="14" s="1"/>
  <c r="AA148" i="12"/>
  <c r="G148" i="14" s="1"/>
  <c r="W148" i="14" s="1"/>
  <c r="Z219" i="12"/>
  <c r="Z119" i="12"/>
  <c r="Z31" i="12"/>
  <c r="F31" i="14" s="1"/>
  <c r="V31" i="14" s="1"/>
  <c r="W19" i="12"/>
  <c r="C19" i="14" s="1"/>
  <c r="W242" i="12"/>
  <c r="C242" i="14" s="1"/>
  <c r="W42" i="12"/>
  <c r="C42" i="14" s="1"/>
  <c r="W92" i="12"/>
  <c r="C92" i="14" s="1"/>
  <c r="Y48" i="12"/>
  <c r="E48" i="14" s="1"/>
  <c r="U48" i="14" s="1"/>
  <c r="Y148" i="12"/>
  <c r="E148" i="14" s="1"/>
  <c r="U148" i="14" s="1"/>
  <c r="Y19" i="12"/>
  <c r="E19" i="14" s="1"/>
  <c r="U19" i="14" s="1"/>
  <c r="Y231" i="12"/>
  <c r="Y31" i="12"/>
  <c r="E31" i="14" s="1"/>
  <c r="U31" i="14" s="1"/>
  <c r="Y131" i="12"/>
  <c r="X19" i="12"/>
  <c r="D19" i="14" s="1"/>
  <c r="T19" i="14" s="1"/>
  <c r="X219" i="12"/>
  <c r="X169" i="12"/>
  <c r="W298" i="12"/>
  <c r="C298" i="14" s="1"/>
  <c r="Z110" i="12"/>
  <c r="Z210" i="12"/>
  <c r="AA110" i="12"/>
  <c r="W110" i="12"/>
  <c r="X110" i="12"/>
  <c r="X210" i="12"/>
  <c r="X160" i="12"/>
  <c r="X260" i="12"/>
  <c r="W160" i="12"/>
  <c r="W260" i="12"/>
  <c r="T57" i="7"/>
  <c r="V57" i="7"/>
  <c r="AA60" i="12"/>
  <c r="AA210" i="12"/>
  <c r="Y60" i="12"/>
  <c r="Y110" i="12"/>
  <c r="Y210" i="12"/>
  <c r="AA10" i="12"/>
  <c r="G10" i="14" s="1"/>
  <c r="W10" i="14" s="1"/>
  <c r="AA160" i="12"/>
  <c r="AA260" i="12"/>
  <c r="G260" i="14" s="1"/>
  <c r="W260" i="14" s="1"/>
  <c r="Y10" i="12"/>
  <c r="E10" i="14" s="1"/>
  <c r="U10" i="14" s="1"/>
  <c r="Y160" i="12"/>
  <c r="Y260" i="12"/>
  <c r="E260" i="14" s="1"/>
  <c r="U260" i="14" s="1"/>
  <c r="Y107" i="12"/>
  <c r="Y207" i="12"/>
  <c r="Y7" i="12"/>
  <c r="E7" i="14" s="1"/>
  <c r="U7" i="14" s="1"/>
  <c r="AA107" i="12"/>
  <c r="AA207" i="12"/>
  <c r="AA7" i="12"/>
  <c r="G7" i="14" s="1"/>
  <c r="W7" i="14" s="1"/>
  <c r="Z57" i="12"/>
  <c r="Z157" i="12"/>
  <c r="Z257" i="12"/>
  <c r="Z7" i="12"/>
  <c r="F7" i="14" s="1"/>
  <c r="V7" i="14" s="1"/>
  <c r="W57" i="12"/>
  <c r="W157" i="12"/>
  <c r="W257" i="12"/>
  <c r="W7" i="12"/>
  <c r="X57" i="12"/>
  <c r="X157" i="12"/>
  <c r="X257" i="12"/>
  <c r="X7" i="12"/>
  <c r="D7" i="14" s="1"/>
  <c r="T7" i="14" s="1"/>
  <c r="Y57" i="12"/>
  <c r="Y157" i="12"/>
  <c r="Y257" i="12"/>
  <c r="AA57" i="12"/>
  <c r="AA157" i="12"/>
  <c r="AA257" i="12"/>
  <c r="Z107" i="12"/>
  <c r="Z207" i="12"/>
  <c r="W107" i="12"/>
  <c r="W207" i="12"/>
  <c r="X107" i="12"/>
  <c r="X207" i="12"/>
  <c r="N326" i="14" l="1"/>
  <c r="R326" i="14" s="1"/>
  <c r="H326" i="14"/>
  <c r="L326" i="14" s="1"/>
  <c r="Z326" i="14"/>
  <c r="AD326" i="14" s="1"/>
  <c r="Z349" i="12"/>
  <c r="F349" i="14" s="1"/>
  <c r="AB349" i="14" s="1"/>
  <c r="O93" i="7"/>
  <c r="O326" i="14"/>
  <c r="U326" i="14"/>
  <c r="Y326" i="14" s="1"/>
  <c r="AA326" i="14"/>
  <c r="AE326" i="14" s="1"/>
  <c r="M326" i="14"/>
  <c r="AE351" i="14"/>
  <c r="AC328" i="14"/>
  <c r="AE328" i="14" s="1"/>
  <c r="Q328" i="14"/>
  <c r="W328" i="14"/>
  <c r="P121" i="14"/>
  <c r="M14" i="14"/>
  <c r="S14" i="14"/>
  <c r="J93" i="7"/>
  <c r="J245" i="12" s="1"/>
  <c r="E93" i="7"/>
  <c r="U328" i="14"/>
  <c r="D93" i="7"/>
  <c r="D345" i="12" s="1"/>
  <c r="N93" i="7"/>
  <c r="N345" i="12" s="1"/>
  <c r="O328" i="14"/>
  <c r="I328" i="14"/>
  <c r="M328" i="14" s="1"/>
  <c r="S93" i="7"/>
  <c r="S45" i="12" s="1"/>
  <c r="T93" i="7"/>
  <c r="T95" i="12" s="1"/>
  <c r="I93" i="7"/>
  <c r="V121" i="14"/>
  <c r="Y314" i="14"/>
  <c r="M70" i="14"/>
  <c r="W121" i="14"/>
  <c r="Y14" i="14"/>
  <c r="K271" i="14"/>
  <c r="W271" i="14"/>
  <c r="L93" i="7"/>
  <c r="V93" i="7"/>
  <c r="V295" i="12" s="1"/>
  <c r="G93" i="7"/>
  <c r="G95" i="12" s="1"/>
  <c r="F93" i="7"/>
  <c r="F195" i="12" s="1"/>
  <c r="Q93" i="7"/>
  <c r="Q345" i="12" s="1"/>
  <c r="K93" i="7"/>
  <c r="K295" i="12" s="1"/>
  <c r="S120" i="14"/>
  <c r="Q121" i="14"/>
  <c r="S64" i="14"/>
  <c r="M264" i="14"/>
  <c r="M311" i="14"/>
  <c r="Y63" i="14"/>
  <c r="Y64" i="14"/>
  <c r="S116" i="14"/>
  <c r="M261" i="14"/>
  <c r="M170" i="14"/>
  <c r="S170" i="14"/>
  <c r="S320" i="14"/>
  <c r="Y70" i="14"/>
  <c r="M263" i="14"/>
  <c r="S70" i="14"/>
  <c r="S111" i="14"/>
  <c r="S314" i="14"/>
  <c r="S220" i="14"/>
  <c r="S311" i="14"/>
  <c r="AB321" i="14"/>
  <c r="Y161" i="14"/>
  <c r="M161" i="14"/>
  <c r="J321" i="14"/>
  <c r="M64" i="14"/>
  <c r="V321" i="14"/>
  <c r="AE314" i="14"/>
  <c r="M63" i="14"/>
  <c r="AE311" i="14"/>
  <c r="Y311" i="14"/>
  <c r="M314" i="14"/>
  <c r="Y11" i="14"/>
  <c r="Y120" i="14"/>
  <c r="Y263" i="14"/>
  <c r="Y16" i="14"/>
  <c r="Y261" i="14"/>
  <c r="M220" i="14"/>
  <c r="M120" i="14"/>
  <c r="M113" i="14"/>
  <c r="M66" i="14"/>
  <c r="S264" i="14"/>
  <c r="S214" i="14"/>
  <c r="Y264" i="14"/>
  <c r="M270" i="14"/>
  <c r="Y111" i="14"/>
  <c r="S66" i="14"/>
  <c r="M111" i="14"/>
  <c r="S16" i="14"/>
  <c r="S261" i="14"/>
  <c r="S11" i="14"/>
  <c r="M16" i="14"/>
  <c r="M211" i="14"/>
  <c r="S316" i="14"/>
  <c r="S161" i="14"/>
  <c r="Q71" i="14"/>
  <c r="K71" i="14"/>
  <c r="W71" i="14"/>
  <c r="N271" i="14"/>
  <c r="R271" i="14" s="1"/>
  <c r="H271" i="14"/>
  <c r="L271" i="14" s="1"/>
  <c r="T271" i="14"/>
  <c r="X271" i="14" s="1"/>
  <c r="Q21" i="14"/>
  <c r="K21" i="14"/>
  <c r="W21" i="14"/>
  <c r="P221" i="14"/>
  <c r="J221" i="14"/>
  <c r="V221" i="14"/>
  <c r="S213" i="14"/>
  <c r="Y20" i="14"/>
  <c r="H321" i="14"/>
  <c r="L321" i="14" s="1"/>
  <c r="N321" i="14"/>
  <c r="R321" i="14" s="1"/>
  <c r="Z321" i="14"/>
  <c r="AD321" i="14" s="1"/>
  <c r="T321" i="14"/>
  <c r="X321" i="14" s="1"/>
  <c r="K321" i="14"/>
  <c r="Q321" i="14"/>
  <c r="AC321" i="14"/>
  <c r="W321" i="14"/>
  <c r="S211" i="14"/>
  <c r="S270" i="14"/>
  <c r="N221" i="14"/>
  <c r="R221" i="14" s="1"/>
  <c r="H221" i="14"/>
  <c r="L221" i="14" s="1"/>
  <c r="T221" i="14"/>
  <c r="X221" i="14" s="1"/>
  <c r="M316" i="14"/>
  <c r="M166" i="14"/>
  <c r="S63" i="14"/>
  <c r="M213" i="14"/>
  <c r="Y66" i="14"/>
  <c r="M20" i="14"/>
  <c r="M214" i="14"/>
  <c r="M116" i="14"/>
  <c r="I171" i="14"/>
  <c r="O171" i="14"/>
  <c r="U171" i="14"/>
  <c r="Y313" i="14"/>
  <c r="Y220" i="14"/>
  <c r="S166" i="14"/>
  <c r="Y114" i="14"/>
  <c r="Y164" i="14"/>
  <c r="S20" i="14"/>
  <c r="P21" i="14"/>
  <c r="J21" i="14"/>
  <c r="V21" i="14"/>
  <c r="H21" i="14"/>
  <c r="L21" i="14" s="1"/>
  <c r="N21" i="14"/>
  <c r="R21" i="14" s="1"/>
  <c r="T21" i="14"/>
  <c r="X21" i="14" s="1"/>
  <c r="J271" i="14"/>
  <c r="P271" i="14"/>
  <c r="V271" i="14"/>
  <c r="Y166" i="14"/>
  <c r="AE313" i="14"/>
  <c r="H71" i="14"/>
  <c r="L71" i="14" s="1"/>
  <c r="N71" i="14"/>
  <c r="R71" i="14" s="1"/>
  <c r="T71" i="14"/>
  <c r="X71" i="14" s="1"/>
  <c r="P171" i="14"/>
  <c r="J171" i="14"/>
  <c r="V171" i="14"/>
  <c r="Y13" i="14"/>
  <c r="S114" i="14"/>
  <c r="N171" i="14"/>
  <c r="R171" i="14" s="1"/>
  <c r="H171" i="14"/>
  <c r="L171" i="14" s="1"/>
  <c r="T171" i="14"/>
  <c r="X171" i="14" s="1"/>
  <c r="Y61" i="14"/>
  <c r="S164" i="14"/>
  <c r="Y266" i="14"/>
  <c r="Z309" i="12"/>
  <c r="O271" i="14"/>
  <c r="I271" i="14"/>
  <c r="U271" i="14"/>
  <c r="Y113" i="14"/>
  <c r="S313" i="14"/>
  <c r="I121" i="14"/>
  <c r="M121" i="14" s="1"/>
  <c r="O121" i="14"/>
  <c r="U121" i="14"/>
  <c r="M13" i="14"/>
  <c r="M114" i="14"/>
  <c r="M61" i="14"/>
  <c r="Y116" i="14"/>
  <c r="M164" i="14"/>
  <c r="I71" i="14"/>
  <c r="O71" i="14"/>
  <c r="U71" i="14"/>
  <c r="O21" i="14"/>
  <c r="I21" i="14"/>
  <c r="U21" i="14"/>
  <c r="S113" i="14"/>
  <c r="M313" i="14"/>
  <c r="K221" i="14"/>
  <c r="Q221" i="14"/>
  <c r="W221" i="14"/>
  <c r="S13" i="14"/>
  <c r="Q171" i="14"/>
  <c r="K171" i="14"/>
  <c r="W171" i="14"/>
  <c r="M216" i="14"/>
  <c r="S61" i="14"/>
  <c r="Y216" i="14"/>
  <c r="S263" i="14"/>
  <c r="Y320" i="14"/>
  <c r="I321" i="14"/>
  <c r="O321" i="14"/>
  <c r="AA321" i="14"/>
  <c r="U321" i="14"/>
  <c r="M266" i="14"/>
  <c r="AE316" i="14"/>
  <c r="Y316" i="14"/>
  <c r="S216" i="14"/>
  <c r="AE320" i="14"/>
  <c r="P71" i="14"/>
  <c r="J71" i="14"/>
  <c r="V71" i="14"/>
  <c r="M11" i="14"/>
  <c r="Y170" i="14"/>
  <c r="N121" i="14"/>
  <c r="R121" i="14" s="1"/>
  <c r="H121" i="14"/>
  <c r="L121" i="14" s="1"/>
  <c r="T121" i="14"/>
  <c r="X121" i="14" s="1"/>
  <c r="S266" i="14"/>
  <c r="Y211" i="14"/>
  <c r="I221" i="14"/>
  <c r="O221" i="14"/>
  <c r="U221" i="14"/>
  <c r="Y270" i="14"/>
  <c r="Y213" i="14"/>
  <c r="Y214" i="14"/>
  <c r="M320" i="14"/>
  <c r="U93" i="7"/>
  <c r="U345" i="12" s="1"/>
  <c r="Y349" i="12"/>
  <c r="E349" i="14" s="1"/>
  <c r="P93" i="7"/>
  <c r="P245" i="12" s="1"/>
  <c r="AA349" i="12"/>
  <c r="G349" i="14" s="1"/>
  <c r="X349" i="12"/>
  <c r="D349" i="14" s="1"/>
  <c r="T310" i="14"/>
  <c r="X310" i="14" s="1"/>
  <c r="M351" i="14"/>
  <c r="N115" i="14"/>
  <c r="R115" i="14" s="1"/>
  <c r="P150" i="14"/>
  <c r="O118" i="14"/>
  <c r="N173" i="14"/>
  <c r="R173" i="14" s="1"/>
  <c r="K129" i="14"/>
  <c r="I68" i="14"/>
  <c r="I101" i="14"/>
  <c r="J79" i="14"/>
  <c r="N152" i="14"/>
  <c r="R152" i="14" s="1"/>
  <c r="J200" i="14"/>
  <c r="Y346" i="14"/>
  <c r="J152" i="14"/>
  <c r="K150" i="14"/>
  <c r="I342" i="14"/>
  <c r="P229" i="14"/>
  <c r="W319" i="14"/>
  <c r="M329" i="14"/>
  <c r="Q250" i="14"/>
  <c r="V318" i="14"/>
  <c r="AC331" i="14"/>
  <c r="I129" i="14"/>
  <c r="U342" i="14"/>
  <c r="Y350" i="14"/>
  <c r="K229" i="14"/>
  <c r="N165" i="14"/>
  <c r="R165" i="14" s="1"/>
  <c r="Q79" i="14"/>
  <c r="AA342" i="14"/>
  <c r="AC342" i="14"/>
  <c r="AC318" i="14"/>
  <c r="M334" i="14"/>
  <c r="M315" i="14"/>
  <c r="J130" i="14"/>
  <c r="H165" i="14"/>
  <c r="L165" i="14" s="1"/>
  <c r="H151" i="14"/>
  <c r="L151" i="14" s="1"/>
  <c r="K252" i="14"/>
  <c r="I130" i="14"/>
  <c r="N100" i="14"/>
  <c r="R100" i="14" s="1"/>
  <c r="P79" i="14"/>
  <c r="U310" i="14"/>
  <c r="M350" i="14"/>
  <c r="H251" i="14"/>
  <c r="L251" i="14" s="1"/>
  <c r="J101" i="14"/>
  <c r="K130" i="14"/>
  <c r="P101" i="14"/>
  <c r="O123" i="14"/>
  <c r="Y332" i="14"/>
  <c r="S329" i="14"/>
  <c r="J168" i="14"/>
  <c r="I252" i="14"/>
  <c r="H150" i="14"/>
  <c r="L150" i="14" s="1"/>
  <c r="I73" i="14"/>
  <c r="N202" i="14"/>
  <c r="R202" i="14" s="1"/>
  <c r="N150" i="14"/>
  <c r="R150" i="14" s="1"/>
  <c r="P168" i="14"/>
  <c r="AE352" i="14"/>
  <c r="S352" i="14"/>
  <c r="I200" i="14"/>
  <c r="Q150" i="14"/>
  <c r="N218" i="14"/>
  <c r="R218" i="14" s="1"/>
  <c r="O252" i="14"/>
  <c r="O129" i="14"/>
  <c r="Q229" i="14"/>
  <c r="J349" i="14"/>
  <c r="K230" i="14"/>
  <c r="K215" i="14"/>
  <c r="H115" i="14"/>
  <c r="L115" i="14" s="1"/>
  <c r="O101" i="14"/>
  <c r="K202" i="14"/>
  <c r="P152" i="14"/>
  <c r="P173" i="14"/>
  <c r="Q165" i="14"/>
  <c r="Q202" i="14"/>
  <c r="N201" i="14"/>
  <c r="R201" i="14" s="1"/>
  <c r="O150" i="14"/>
  <c r="S150" i="14" s="1"/>
  <c r="W310" i="14"/>
  <c r="M341" i="14"/>
  <c r="AE329" i="14"/>
  <c r="K151" i="14"/>
  <c r="I151" i="14"/>
  <c r="N251" i="14"/>
  <c r="R251" i="14" s="1"/>
  <c r="H218" i="14"/>
  <c r="L218" i="14" s="1"/>
  <c r="S141" i="14"/>
  <c r="P100" i="14"/>
  <c r="J100" i="14"/>
  <c r="I223" i="14"/>
  <c r="H201" i="14"/>
  <c r="L201" i="14" s="1"/>
  <c r="J165" i="14"/>
  <c r="K102" i="14"/>
  <c r="H200" i="14"/>
  <c r="L200" i="14" s="1"/>
  <c r="H68" i="14"/>
  <c r="L68" i="14" s="1"/>
  <c r="Q230" i="14"/>
  <c r="Q129" i="14"/>
  <c r="Q151" i="14"/>
  <c r="P123" i="14"/>
  <c r="P129" i="14"/>
  <c r="V310" i="14"/>
  <c r="AC310" i="14"/>
  <c r="Y334" i="14"/>
  <c r="S315" i="14"/>
  <c r="M323" i="14"/>
  <c r="S323" i="14"/>
  <c r="AE350" i="14"/>
  <c r="Y329" i="14"/>
  <c r="Y323" i="14"/>
  <c r="S339" i="14"/>
  <c r="I180" i="14"/>
  <c r="I218" i="14"/>
  <c r="K200" i="14"/>
  <c r="I202" i="14"/>
  <c r="O73" i="14"/>
  <c r="S301" i="14"/>
  <c r="N118" i="14"/>
  <c r="R118" i="14" s="1"/>
  <c r="O180" i="14"/>
  <c r="Q118" i="14"/>
  <c r="K342" i="14"/>
  <c r="AA310" i="14"/>
  <c r="Y352" i="14"/>
  <c r="N73" i="14"/>
  <c r="R73" i="14" s="1"/>
  <c r="O218" i="14"/>
  <c r="Q342" i="14"/>
  <c r="I310" i="14"/>
  <c r="K152" i="14"/>
  <c r="N151" i="14"/>
  <c r="R151" i="14" s="1"/>
  <c r="H118" i="14"/>
  <c r="L118" i="14" s="1"/>
  <c r="J173" i="14"/>
  <c r="H73" i="14"/>
  <c r="L73" i="14" s="1"/>
  <c r="O202" i="14"/>
  <c r="P200" i="14"/>
  <c r="Q152" i="14"/>
  <c r="O130" i="14"/>
  <c r="O151" i="14"/>
  <c r="Q200" i="14"/>
  <c r="Z348" i="14"/>
  <c r="AD348" i="14" s="1"/>
  <c r="Z331" i="14"/>
  <c r="AD331" i="14" s="1"/>
  <c r="J307" i="14"/>
  <c r="Y351" i="14"/>
  <c r="J73" i="14"/>
  <c r="O229" i="14"/>
  <c r="Q65" i="14"/>
  <c r="O200" i="14"/>
  <c r="V349" i="14"/>
  <c r="K310" i="14"/>
  <c r="N330" i="14"/>
  <c r="R330" i="14" s="1"/>
  <c r="Y325" i="14"/>
  <c r="U331" i="14"/>
  <c r="N307" i="14"/>
  <c r="R307" i="14" s="1"/>
  <c r="H307" i="14"/>
  <c r="L307" i="14" s="1"/>
  <c r="Y315" i="14"/>
  <c r="J201" i="14"/>
  <c r="I229" i="14"/>
  <c r="H202" i="14"/>
  <c r="L202" i="14" s="1"/>
  <c r="N68" i="14"/>
  <c r="R68" i="14" s="1"/>
  <c r="Q218" i="14"/>
  <c r="Q168" i="14"/>
  <c r="P130" i="14"/>
  <c r="Y341" i="14"/>
  <c r="H331" i="14"/>
  <c r="L331" i="14" s="1"/>
  <c r="Z330" i="14"/>
  <c r="AD330" i="14" s="1"/>
  <c r="I123" i="14"/>
  <c r="N101" i="14"/>
  <c r="R101" i="14" s="1"/>
  <c r="P151" i="14"/>
  <c r="P310" i="14"/>
  <c r="S310" i="14" s="1"/>
  <c r="J151" i="14"/>
  <c r="K100" i="14"/>
  <c r="H173" i="14"/>
  <c r="L173" i="14" s="1"/>
  <c r="J202" i="14"/>
  <c r="K168" i="14"/>
  <c r="J223" i="14"/>
  <c r="I152" i="14"/>
  <c r="K79" i="14"/>
  <c r="J229" i="14"/>
  <c r="H101" i="14"/>
  <c r="L101" i="14" s="1"/>
  <c r="K218" i="14"/>
  <c r="H100" i="14"/>
  <c r="L100" i="14" s="1"/>
  <c r="P202" i="14"/>
  <c r="Q130" i="14"/>
  <c r="Q73" i="14"/>
  <c r="O230" i="14"/>
  <c r="P223" i="14"/>
  <c r="N123" i="14"/>
  <c r="R123" i="14" s="1"/>
  <c r="P250" i="14"/>
  <c r="AB310" i="14"/>
  <c r="M332" i="14"/>
  <c r="AB330" i="14"/>
  <c r="I318" i="14"/>
  <c r="K250" i="14"/>
  <c r="O79" i="14"/>
  <c r="P73" i="14"/>
  <c r="O307" i="14"/>
  <c r="S307" i="14" s="1"/>
  <c r="K73" i="14"/>
  <c r="J250" i="14"/>
  <c r="K80" i="14"/>
  <c r="I230" i="14"/>
  <c r="K118" i="14"/>
  <c r="H123" i="14"/>
  <c r="L123" i="14" s="1"/>
  <c r="I118" i="14"/>
  <c r="K123" i="14"/>
  <c r="H152" i="14"/>
  <c r="L152" i="14" s="1"/>
  <c r="P115" i="14"/>
  <c r="Q80" i="14"/>
  <c r="Q100" i="14"/>
  <c r="Q252" i="14"/>
  <c r="O152" i="14"/>
  <c r="Q330" i="14"/>
  <c r="S346" i="14"/>
  <c r="J331" i="14"/>
  <c r="AE346" i="14"/>
  <c r="AB331" i="14"/>
  <c r="T318" i="14"/>
  <c r="X318" i="14" s="1"/>
  <c r="T330" i="14"/>
  <c r="X330" i="14" s="1"/>
  <c r="V331" i="14"/>
  <c r="E210" i="14"/>
  <c r="U210" i="14" s="1"/>
  <c r="G181" i="14"/>
  <c r="W181" i="14" s="1"/>
  <c r="E110" i="14"/>
  <c r="U110" i="14" s="1"/>
  <c r="E119" i="14"/>
  <c r="U119" i="14" s="1"/>
  <c r="F169" i="14"/>
  <c r="V169" i="14" s="1"/>
  <c r="G131" i="14"/>
  <c r="W131" i="14" s="1"/>
  <c r="G81" i="14"/>
  <c r="W81" i="14" s="1"/>
  <c r="I168" i="14"/>
  <c r="I102" i="14"/>
  <c r="H223" i="14"/>
  <c r="L223" i="14" s="1"/>
  <c r="J150" i="14"/>
  <c r="O80" i="14"/>
  <c r="Q102" i="14"/>
  <c r="O102" i="14"/>
  <c r="O115" i="14"/>
  <c r="N168" i="14"/>
  <c r="R168" i="14" s="1"/>
  <c r="F309" i="14"/>
  <c r="J309" i="14" s="1"/>
  <c r="G308" i="14"/>
  <c r="K308" i="14" s="1"/>
  <c r="E308" i="14"/>
  <c r="U308" i="14" s="1"/>
  <c r="Z310" i="14"/>
  <c r="AD310" i="14" s="1"/>
  <c r="S332" i="14"/>
  <c r="S325" i="14"/>
  <c r="AE325" i="14"/>
  <c r="W330" i="14"/>
  <c r="P330" i="14"/>
  <c r="V330" i="14"/>
  <c r="Q331" i="14"/>
  <c r="K331" i="14"/>
  <c r="I331" i="14"/>
  <c r="O331" i="14"/>
  <c r="G60" i="14"/>
  <c r="W60" i="14" s="1"/>
  <c r="F119" i="14"/>
  <c r="V119" i="14" s="1"/>
  <c r="O330" i="14"/>
  <c r="U330" i="14"/>
  <c r="E131" i="14"/>
  <c r="U131" i="14" s="1"/>
  <c r="F219" i="14"/>
  <c r="V219" i="14" s="1"/>
  <c r="G119" i="14"/>
  <c r="W119" i="14" s="1"/>
  <c r="E81" i="14"/>
  <c r="U81" i="14" s="1"/>
  <c r="G160" i="14"/>
  <c r="W160" i="14" s="1"/>
  <c r="E69" i="14"/>
  <c r="U69" i="14" s="1"/>
  <c r="K165" i="14"/>
  <c r="K101" i="14"/>
  <c r="I65" i="14"/>
  <c r="J115" i="14"/>
  <c r="H250" i="14"/>
  <c r="L250" i="14" s="1"/>
  <c r="J129" i="14"/>
  <c r="I80" i="14"/>
  <c r="O100" i="14"/>
  <c r="Q101" i="14"/>
  <c r="P201" i="14"/>
  <c r="Q215" i="14"/>
  <c r="O223" i="14"/>
  <c r="N250" i="14"/>
  <c r="R250" i="14" s="1"/>
  <c r="O168" i="14"/>
  <c r="O65" i="14"/>
  <c r="H310" i="14"/>
  <c r="L310" i="14" s="1"/>
  <c r="K307" i="14"/>
  <c r="AA330" i="14"/>
  <c r="U318" i="14"/>
  <c r="AC307" i="14"/>
  <c r="P319" i="14"/>
  <c r="V319" i="14"/>
  <c r="AA319" i="14"/>
  <c r="O319" i="14"/>
  <c r="U319" i="14"/>
  <c r="W318" i="14"/>
  <c r="K318" i="14"/>
  <c r="G169" i="14"/>
  <c r="W169" i="14" s="1"/>
  <c r="F231" i="14"/>
  <c r="V231" i="14" s="1"/>
  <c r="F81" i="14"/>
  <c r="V81" i="14" s="1"/>
  <c r="H319" i="14"/>
  <c r="L319" i="14" s="1"/>
  <c r="N319" i="14"/>
  <c r="R319" i="14" s="1"/>
  <c r="Z319" i="14"/>
  <c r="AD319" i="14" s="1"/>
  <c r="AB307" i="14"/>
  <c r="V307" i="14"/>
  <c r="F181" i="14"/>
  <c r="V181" i="14" s="1"/>
  <c r="G69" i="14"/>
  <c r="W69" i="14" s="1"/>
  <c r="E60" i="14"/>
  <c r="U60" i="14" s="1"/>
  <c r="D169" i="14"/>
  <c r="T169" i="14" s="1"/>
  <c r="X169" i="14" s="1"/>
  <c r="G219" i="14"/>
  <c r="W219" i="14" s="1"/>
  <c r="E219" i="14"/>
  <c r="U219" i="14" s="1"/>
  <c r="D69" i="14"/>
  <c r="T69" i="14" s="1"/>
  <c r="X69" i="14" s="1"/>
  <c r="E181" i="14"/>
  <c r="U181" i="14" s="1"/>
  <c r="D131" i="14"/>
  <c r="T131" i="14" s="1"/>
  <c r="X131" i="14" s="1"/>
  <c r="I115" i="14"/>
  <c r="I79" i="14"/>
  <c r="I150" i="14"/>
  <c r="H229" i="14"/>
  <c r="L229" i="14" s="1"/>
  <c r="E160" i="14"/>
  <c r="U160" i="14" s="1"/>
  <c r="G210" i="14"/>
  <c r="W210" i="14" s="1"/>
  <c r="D219" i="14"/>
  <c r="T219" i="14" s="1"/>
  <c r="X219" i="14" s="1"/>
  <c r="E231" i="14"/>
  <c r="U231" i="14" s="1"/>
  <c r="E169" i="14"/>
  <c r="U169" i="14" s="1"/>
  <c r="F131" i="14"/>
  <c r="V131" i="14" s="1"/>
  <c r="G231" i="14"/>
  <c r="W231" i="14" s="1"/>
  <c r="D119" i="14"/>
  <c r="T119" i="14" s="1"/>
  <c r="X119" i="14" s="1"/>
  <c r="F69" i="14"/>
  <c r="V69" i="14" s="1"/>
  <c r="D231" i="14"/>
  <c r="T231" i="14" s="1"/>
  <c r="X231" i="14" s="1"/>
  <c r="F160" i="14"/>
  <c r="V160" i="14" s="1"/>
  <c r="H168" i="14"/>
  <c r="L168" i="14" s="1"/>
  <c r="J123" i="14"/>
  <c r="K65" i="14"/>
  <c r="J251" i="14"/>
  <c r="I100" i="14"/>
  <c r="P165" i="14"/>
  <c r="Q123" i="14"/>
  <c r="N200" i="14"/>
  <c r="R200" i="14" s="1"/>
  <c r="N229" i="14"/>
  <c r="R229" i="14" s="1"/>
  <c r="O68" i="14"/>
  <c r="P251" i="14"/>
  <c r="N223" i="14"/>
  <c r="R223" i="14" s="1"/>
  <c r="G208" i="14"/>
  <c r="W208" i="14" s="1"/>
  <c r="T307" i="14"/>
  <c r="X307" i="14" s="1"/>
  <c r="I330" i="14"/>
  <c r="AE332" i="14"/>
  <c r="W307" i="14"/>
  <c r="K330" i="14"/>
  <c r="AB319" i="14"/>
  <c r="H318" i="14"/>
  <c r="L318" i="14" s="1"/>
  <c r="J319" i="14"/>
  <c r="M319" i="14" s="1"/>
  <c r="N331" i="14"/>
  <c r="R331" i="14" s="1"/>
  <c r="N318" i="14"/>
  <c r="R318" i="14" s="1"/>
  <c r="O318" i="14"/>
  <c r="S318" i="14" s="1"/>
  <c r="AC319" i="14"/>
  <c r="Q319" i="14"/>
  <c r="I307" i="14"/>
  <c r="AA307" i="14"/>
  <c r="J318" i="14"/>
  <c r="AB318" i="14"/>
  <c r="M339" i="14"/>
  <c r="S334" i="14"/>
  <c r="S326" i="14"/>
  <c r="T342" i="14"/>
  <c r="X342" i="14" s="1"/>
  <c r="Z342" i="14"/>
  <c r="AD342" i="14" s="1"/>
  <c r="S341" i="14"/>
  <c r="O348" i="14"/>
  <c r="X308" i="12"/>
  <c r="AE334" i="14"/>
  <c r="P349" i="14"/>
  <c r="N348" i="14"/>
  <c r="R348" i="14" s="1"/>
  <c r="K348" i="14"/>
  <c r="T348" i="14"/>
  <c r="X348" i="14" s="1"/>
  <c r="Z308" i="12"/>
  <c r="AA348" i="14"/>
  <c r="AE348" i="14" s="1"/>
  <c r="X343" i="12"/>
  <c r="D343" i="14" s="1"/>
  <c r="N343" i="14" s="1"/>
  <c r="R343" i="14" s="1"/>
  <c r="I348" i="14"/>
  <c r="H342" i="14"/>
  <c r="L342" i="14" s="1"/>
  <c r="Y339" i="14"/>
  <c r="Q348" i="14"/>
  <c r="W348" i="14"/>
  <c r="Y348" i="14" s="1"/>
  <c r="J342" i="14"/>
  <c r="V342" i="14"/>
  <c r="P342" i="14"/>
  <c r="AA343" i="12"/>
  <c r="G343" i="14" s="1"/>
  <c r="K343" i="14" s="1"/>
  <c r="Z343" i="12"/>
  <c r="F343" i="14" s="1"/>
  <c r="P343" i="14" s="1"/>
  <c r="Y343" i="12"/>
  <c r="E343" i="14" s="1"/>
  <c r="AA343" i="14" s="1"/>
  <c r="X309" i="12"/>
  <c r="T209" i="12"/>
  <c r="T259" i="12"/>
  <c r="T159" i="12"/>
  <c r="T109" i="12"/>
  <c r="T309" i="12"/>
  <c r="Y309" i="12" s="1"/>
  <c r="T59" i="12"/>
  <c r="T9" i="12"/>
  <c r="U344" i="12"/>
  <c r="U294" i="12"/>
  <c r="U244" i="12"/>
  <c r="U194" i="12"/>
  <c r="U144" i="12"/>
  <c r="U44" i="12"/>
  <c r="U94" i="12"/>
  <c r="J345" i="12"/>
  <c r="T344" i="12"/>
  <c r="T244" i="12"/>
  <c r="T194" i="12"/>
  <c r="T294" i="12"/>
  <c r="T144" i="12"/>
  <c r="T94" i="12"/>
  <c r="T44" i="12"/>
  <c r="P294" i="12"/>
  <c r="P144" i="12"/>
  <c r="P94" i="12"/>
  <c r="P44" i="12"/>
  <c r="P244" i="12"/>
  <c r="P344" i="12"/>
  <c r="P194" i="12"/>
  <c r="D344" i="12"/>
  <c r="D294" i="12"/>
  <c r="D244" i="12"/>
  <c r="D194" i="12"/>
  <c r="D144" i="12"/>
  <c r="D94" i="12"/>
  <c r="D44" i="12"/>
  <c r="L345" i="12"/>
  <c r="L295" i="12"/>
  <c r="L245" i="12"/>
  <c r="L195" i="12"/>
  <c r="L145" i="12"/>
  <c r="L95" i="12"/>
  <c r="L45" i="12"/>
  <c r="O345" i="12"/>
  <c r="O295" i="12"/>
  <c r="O245" i="12"/>
  <c r="O195" i="12"/>
  <c r="O145" i="12"/>
  <c r="O95" i="12"/>
  <c r="O45" i="12"/>
  <c r="G344" i="12"/>
  <c r="G294" i="12"/>
  <c r="G244" i="12"/>
  <c r="G194" i="12"/>
  <c r="G144" i="12"/>
  <c r="G94" i="12"/>
  <c r="G44" i="12"/>
  <c r="O344" i="12"/>
  <c r="O294" i="12"/>
  <c r="O244" i="12"/>
  <c r="O194" i="12"/>
  <c r="O144" i="12"/>
  <c r="O94" i="12"/>
  <c r="O44" i="12"/>
  <c r="F294" i="12"/>
  <c r="F244" i="12"/>
  <c r="F144" i="12"/>
  <c r="F344" i="12"/>
  <c r="F194" i="12"/>
  <c r="F44" i="12"/>
  <c r="F94" i="12"/>
  <c r="N344" i="12"/>
  <c r="N294" i="12"/>
  <c r="N244" i="12"/>
  <c r="N194" i="12"/>
  <c r="N144" i="12"/>
  <c r="N94" i="12"/>
  <c r="N44" i="12"/>
  <c r="E345" i="12"/>
  <c r="E295" i="12"/>
  <c r="E245" i="12"/>
  <c r="E195" i="12"/>
  <c r="E145" i="12"/>
  <c r="E95" i="12"/>
  <c r="E45" i="12"/>
  <c r="Q344" i="12"/>
  <c r="Q294" i="12"/>
  <c r="Q244" i="12"/>
  <c r="Q194" i="12"/>
  <c r="Q144" i="12"/>
  <c r="Q94" i="12"/>
  <c r="Q44" i="12"/>
  <c r="E344" i="12"/>
  <c r="E294" i="12"/>
  <c r="E194" i="12"/>
  <c r="E144" i="12"/>
  <c r="E94" i="12"/>
  <c r="E44" i="12"/>
  <c r="E244" i="12"/>
  <c r="U145" i="12"/>
  <c r="U45" i="12"/>
  <c r="I344" i="12"/>
  <c r="I294" i="12"/>
  <c r="I244" i="12"/>
  <c r="I194" i="12"/>
  <c r="I144" i="12"/>
  <c r="I94" i="12"/>
  <c r="I44" i="12"/>
  <c r="V344" i="12"/>
  <c r="V294" i="12"/>
  <c r="V194" i="12"/>
  <c r="V94" i="12"/>
  <c r="V244" i="12"/>
  <c r="V144" i="12"/>
  <c r="V44" i="12"/>
  <c r="V309" i="12"/>
  <c r="AA309" i="12" s="1"/>
  <c r="V259" i="12"/>
  <c r="V209" i="12"/>
  <c r="V159" i="12"/>
  <c r="V109" i="12"/>
  <c r="V9" i="12"/>
  <c r="V59" i="12"/>
  <c r="K344" i="12"/>
  <c r="K294" i="12"/>
  <c r="K244" i="12"/>
  <c r="K144" i="12"/>
  <c r="K44" i="12"/>
  <c r="K94" i="12"/>
  <c r="K194" i="12"/>
  <c r="S344" i="12"/>
  <c r="S294" i="12"/>
  <c r="S244" i="12"/>
  <c r="S194" i="12"/>
  <c r="S144" i="12"/>
  <c r="S94" i="12"/>
  <c r="S44" i="12"/>
  <c r="G195" i="12"/>
  <c r="T195" i="12"/>
  <c r="T345" i="12"/>
  <c r="T145" i="12"/>
  <c r="L344" i="12"/>
  <c r="L294" i="12"/>
  <c r="L244" i="12"/>
  <c r="L194" i="12"/>
  <c r="L144" i="12"/>
  <c r="L94" i="12"/>
  <c r="L44" i="12"/>
  <c r="J244" i="12"/>
  <c r="J294" i="12"/>
  <c r="J194" i="12"/>
  <c r="J144" i="12"/>
  <c r="J94" i="12"/>
  <c r="J44" i="12"/>
  <c r="J344" i="12"/>
  <c r="I345" i="12"/>
  <c r="I295" i="12"/>
  <c r="I245" i="12"/>
  <c r="I195" i="12"/>
  <c r="I145" i="12"/>
  <c r="I95" i="12"/>
  <c r="I45" i="12"/>
  <c r="S335" i="14"/>
  <c r="AE335" i="14"/>
  <c r="AB336" i="14"/>
  <c r="J336" i="14"/>
  <c r="P336" i="14"/>
  <c r="M335" i="14"/>
  <c r="Y335" i="14"/>
  <c r="I336" i="14"/>
  <c r="E337" i="14"/>
  <c r="O337" i="14" s="1"/>
  <c r="F337" i="14"/>
  <c r="V337" i="14" s="1"/>
  <c r="D337" i="14"/>
  <c r="H337" i="14" s="1"/>
  <c r="L337" i="14" s="1"/>
  <c r="U336" i="14"/>
  <c r="O336" i="14"/>
  <c r="C345" i="14"/>
  <c r="G337" i="14"/>
  <c r="W336" i="14"/>
  <c r="K336" i="14"/>
  <c r="AC336" i="14"/>
  <c r="Q336" i="14"/>
  <c r="T336" i="14"/>
  <c r="X336" i="14" s="1"/>
  <c r="N336" i="14"/>
  <c r="R336" i="14" s="1"/>
  <c r="H336" i="14"/>
  <c r="L336" i="14" s="1"/>
  <c r="Z336" i="14"/>
  <c r="AD336" i="14" s="1"/>
  <c r="Y89" i="14"/>
  <c r="M196" i="14"/>
  <c r="S196" i="14"/>
  <c r="S139" i="14"/>
  <c r="S89" i="14"/>
  <c r="S239" i="14"/>
  <c r="M146" i="14"/>
  <c r="S146" i="14"/>
  <c r="S96" i="14"/>
  <c r="P185" i="14"/>
  <c r="O178" i="14"/>
  <c r="N35" i="14"/>
  <c r="R35" i="14" s="1"/>
  <c r="Q178" i="14"/>
  <c r="O176" i="14"/>
  <c r="N19" i="14"/>
  <c r="R19" i="14" s="1"/>
  <c r="X19" i="14"/>
  <c r="Q42" i="14"/>
  <c r="N192" i="14"/>
  <c r="R192" i="14" s="1"/>
  <c r="X192" i="14"/>
  <c r="O235" i="14"/>
  <c r="P226" i="14"/>
  <c r="Q28" i="14"/>
  <c r="Q235" i="14"/>
  <c r="O135" i="14"/>
  <c r="N139" i="14"/>
  <c r="R139" i="14" s="1"/>
  <c r="X139" i="14"/>
  <c r="P281" i="14"/>
  <c r="O42" i="14"/>
  <c r="O35" i="14"/>
  <c r="Q285" i="14"/>
  <c r="P285" i="14"/>
  <c r="N126" i="14"/>
  <c r="R126" i="14" s="1"/>
  <c r="X126" i="14"/>
  <c r="N176" i="14"/>
  <c r="R176" i="14" s="1"/>
  <c r="O19" i="14"/>
  <c r="O142" i="14"/>
  <c r="P142" i="14"/>
  <c r="N248" i="14"/>
  <c r="R248" i="14" s="1"/>
  <c r="X248" i="14"/>
  <c r="O228" i="14"/>
  <c r="Q278" i="14"/>
  <c r="O285" i="14"/>
  <c r="P235" i="14"/>
  <c r="Q226" i="14"/>
  <c r="O278" i="14"/>
  <c r="O281" i="14"/>
  <c r="Q292" i="14"/>
  <c r="O28" i="14"/>
  <c r="Q228" i="14"/>
  <c r="Q276" i="14"/>
  <c r="P135" i="14"/>
  <c r="Q135" i="14"/>
  <c r="Q148" i="14"/>
  <c r="P192" i="14"/>
  <c r="P242" i="14"/>
  <c r="O248" i="14"/>
  <c r="N292" i="14"/>
  <c r="R292" i="14" s="1"/>
  <c r="Q78" i="14"/>
  <c r="O85" i="14"/>
  <c r="P276" i="14"/>
  <c r="N235" i="14"/>
  <c r="R235" i="14" s="1"/>
  <c r="O26" i="14"/>
  <c r="Q48" i="14"/>
  <c r="P92" i="14"/>
  <c r="P98" i="14"/>
  <c r="Q98" i="14"/>
  <c r="O242" i="14"/>
  <c r="N128" i="14"/>
  <c r="R128" i="14" s="1"/>
  <c r="X128" i="14"/>
  <c r="P35" i="14"/>
  <c r="N226" i="14"/>
  <c r="R226" i="14" s="1"/>
  <c r="O148" i="14"/>
  <c r="P31" i="14"/>
  <c r="O292" i="14"/>
  <c r="Q242" i="14"/>
  <c r="Q248" i="14"/>
  <c r="Q126" i="14"/>
  <c r="P228" i="14"/>
  <c r="P85" i="14"/>
  <c r="N178" i="14"/>
  <c r="R178" i="14" s="1"/>
  <c r="X178" i="14"/>
  <c r="O276" i="14"/>
  <c r="N26" i="14"/>
  <c r="R26" i="14" s="1"/>
  <c r="X26" i="14"/>
  <c r="Q76" i="14"/>
  <c r="P78" i="14"/>
  <c r="N228" i="14"/>
  <c r="R228" i="14" s="1"/>
  <c r="X228" i="14"/>
  <c r="P176" i="14"/>
  <c r="O31" i="14"/>
  <c r="O48" i="14"/>
  <c r="O192" i="14"/>
  <c r="P292" i="14"/>
  <c r="Q19" i="14"/>
  <c r="P42" i="14"/>
  <c r="Q31" i="14"/>
  <c r="N269" i="14"/>
  <c r="R269" i="14" s="1"/>
  <c r="X269" i="14"/>
  <c r="O98" i="14"/>
  <c r="O92" i="14"/>
  <c r="P248" i="14"/>
  <c r="Q192" i="14"/>
  <c r="N48" i="14"/>
  <c r="R48" i="14" s="1"/>
  <c r="P28" i="14"/>
  <c r="P76" i="14"/>
  <c r="Q176" i="14"/>
  <c r="P178" i="14"/>
  <c r="N185" i="14"/>
  <c r="R185" i="14" s="1"/>
  <c r="X185" i="14"/>
  <c r="O128" i="14"/>
  <c r="O185" i="14"/>
  <c r="N285" i="14"/>
  <c r="R285" i="14" s="1"/>
  <c r="X285" i="14"/>
  <c r="N276" i="14"/>
  <c r="R276" i="14" s="1"/>
  <c r="X276" i="14"/>
  <c r="Q128" i="14"/>
  <c r="P126" i="14"/>
  <c r="N198" i="14"/>
  <c r="R198" i="14" s="1"/>
  <c r="X198" i="14"/>
  <c r="P19" i="14"/>
  <c r="O289" i="14"/>
  <c r="S296" i="14"/>
  <c r="Y46" i="14"/>
  <c r="Y96" i="14"/>
  <c r="Y246" i="14"/>
  <c r="M46" i="14"/>
  <c r="M246" i="14"/>
  <c r="Y296" i="14"/>
  <c r="M96" i="14"/>
  <c r="S46" i="14"/>
  <c r="M296" i="14"/>
  <c r="S246" i="14"/>
  <c r="S112" i="14"/>
  <c r="S167" i="14"/>
  <c r="S50" i="14"/>
  <c r="S12" i="14"/>
  <c r="S125" i="14"/>
  <c r="S29" i="14"/>
  <c r="S191" i="14"/>
  <c r="S51" i="14"/>
  <c r="S162" i="14"/>
  <c r="S22" i="14"/>
  <c r="S224" i="14"/>
  <c r="S227" i="14"/>
  <c r="S302" i="14"/>
  <c r="S300" i="14"/>
  <c r="S262" i="14"/>
  <c r="S274" i="14"/>
  <c r="S52" i="14"/>
  <c r="S225" i="14"/>
  <c r="S124" i="14"/>
  <c r="S177" i="14"/>
  <c r="S290" i="14"/>
  <c r="S67" i="14"/>
  <c r="S175" i="14"/>
  <c r="S24" i="14"/>
  <c r="S174" i="14"/>
  <c r="S25" i="14"/>
  <c r="S27" i="14"/>
  <c r="S82" i="14"/>
  <c r="S212" i="14"/>
  <c r="S40" i="14"/>
  <c r="S190" i="14"/>
  <c r="S23" i="14"/>
  <c r="S62" i="14"/>
  <c r="S140" i="14"/>
  <c r="S127" i="14"/>
  <c r="S74" i="14"/>
  <c r="S32" i="14"/>
  <c r="S147" i="14"/>
  <c r="S297" i="14"/>
  <c r="S91" i="14"/>
  <c r="S47" i="14"/>
  <c r="S97" i="14"/>
  <c r="S197" i="14"/>
  <c r="N272" i="14"/>
  <c r="Q122" i="14"/>
  <c r="P72" i="14"/>
  <c r="P84" i="14"/>
  <c r="N80" i="14"/>
  <c r="Q217" i="14"/>
  <c r="O232" i="14"/>
  <c r="N79" i="14"/>
  <c r="X234" i="14"/>
  <c r="X141" i="14"/>
  <c r="X62" i="14"/>
  <c r="X273" i="14"/>
  <c r="X140" i="14"/>
  <c r="X275" i="14"/>
  <c r="X201" i="14"/>
  <c r="X191" i="14"/>
  <c r="X218" i="14"/>
  <c r="X223" i="14"/>
  <c r="X115" i="14"/>
  <c r="X247" i="14"/>
  <c r="X301" i="14"/>
  <c r="X268" i="14"/>
  <c r="Y274" i="14"/>
  <c r="X262" i="14"/>
  <c r="X84" i="14"/>
  <c r="X224" i="14"/>
  <c r="X277" i="14"/>
  <c r="X132" i="14"/>
  <c r="R74" i="14"/>
  <c r="R77" i="14"/>
  <c r="R124" i="14"/>
  <c r="R172" i="14"/>
  <c r="R268" i="14"/>
  <c r="R140" i="14"/>
  <c r="R224" i="14"/>
  <c r="R232" i="14"/>
  <c r="O260" i="14"/>
  <c r="Q247" i="14"/>
  <c r="N65" i="14"/>
  <c r="N102" i="14"/>
  <c r="P268" i="14"/>
  <c r="P267" i="14"/>
  <c r="P284" i="14"/>
  <c r="X73" i="14"/>
  <c r="R67" i="14"/>
  <c r="R97" i="14"/>
  <c r="R122" i="14"/>
  <c r="R62" i="14"/>
  <c r="R72" i="14"/>
  <c r="R280" i="14"/>
  <c r="R147" i="14"/>
  <c r="R174" i="14"/>
  <c r="R267" i="14"/>
  <c r="O7" i="14"/>
  <c r="Q10" i="14"/>
  <c r="N7" i="14"/>
  <c r="P7" i="14"/>
  <c r="Q7" i="14"/>
  <c r="O10" i="14"/>
  <c r="Q75" i="14"/>
  <c r="S75" i="14" s="1"/>
  <c r="N127" i="14"/>
  <c r="Q90" i="14"/>
  <c r="Q72" i="14"/>
  <c r="O84" i="14"/>
  <c r="P234" i="14"/>
  <c r="Q251" i="14"/>
  <c r="P68" i="14"/>
  <c r="Q115" i="14"/>
  <c r="O250" i="14"/>
  <c r="O291" i="14"/>
  <c r="S291" i="14" s="1"/>
  <c r="P102" i="14"/>
  <c r="P15" i="14"/>
  <c r="S15" i="14" s="1"/>
  <c r="Q68" i="14"/>
  <c r="P18" i="14"/>
  <c r="S18" i="14" s="1"/>
  <c r="Q30" i="14"/>
  <c r="S30" i="14" s="1"/>
  <c r="Q84" i="14"/>
  <c r="Q201" i="14"/>
  <c r="O267" i="14"/>
  <c r="Q233" i="14"/>
  <c r="S233" i="14" s="1"/>
  <c r="X97" i="14"/>
  <c r="X77" i="14"/>
  <c r="X68" i="14"/>
  <c r="R134" i="14"/>
  <c r="S34" i="14"/>
  <c r="R125" i="14"/>
  <c r="R75" i="14"/>
  <c r="R284" i="14"/>
  <c r="R82" i="14"/>
  <c r="R175" i="14"/>
  <c r="R275" i="14"/>
  <c r="R84" i="14"/>
  <c r="R300" i="14"/>
  <c r="R301" i="14"/>
  <c r="R262" i="14"/>
  <c r="R117" i="14"/>
  <c r="R290" i="14"/>
  <c r="R273" i="14"/>
  <c r="R233" i="14"/>
  <c r="R133" i="14"/>
  <c r="R282" i="14"/>
  <c r="Q260" i="14"/>
  <c r="P134" i="14"/>
  <c r="N90" i="14"/>
  <c r="N129" i="14"/>
  <c r="P77" i="14"/>
  <c r="S77" i="14" s="1"/>
  <c r="Q41" i="14"/>
  <c r="S41" i="14" s="1"/>
  <c r="X134" i="14"/>
  <c r="X67" i="14"/>
  <c r="X233" i="14"/>
  <c r="X182" i="14"/>
  <c r="X229" i="14"/>
  <c r="X112" i="14"/>
  <c r="X72" i="14"/>
  <c r="X240" i="14"/>
  <c r="X232" i="14"/>
  <c r="X251" i="14"/>
  <c r="Y174" i="14"/>
  <c r="X280" i="14"/>
  <c r="X174" i="14"/>
  <c r="X200" i="14"/>
  <c r="R112" i="14"/>
  <c r="R240" i="14"/>
  <c r="R302" i="14"/>
  <c r="R182" i="14"/>
  <c r="R277" i="14"/>
  <c r="Q172" i="14"/>
  <c r="S172" i="14" s="1"/>
  <c r="P17" i="14"/>
  <c r="S17" i="14" s="1"/>
  <c r="O251" i="14"/>
  <c r="Q283" i="14"/>
  <c r="S283" i="14" s="1"/>
  <c r="P182" i="14"/>
  <c r="O90" i="14"/>
  <c r="Q179" i="14"/>
  <c r="Q267" i="14"/>
  <c r="P83" i="14"/>
  <c r="S83" i="14" s="1"/>
  <c r="N217" i="14"/>
  <c r="O284" i="14"/>
  <c r="N291" i="14"/>
  <c r="X101" i="14"/>
  <c r="X122" i="14"/>
  <c r="X75" i="14"/>
  <c r="X100" i="14"/>
  <c r="R141" i="14"/>
  <c r="R234" i="14"/>
  <c r="R177" i="14"/>
  <c r="R274" i="14"/>
  <c r="R247" i="14"/>
  <c r="N130" i="14"/>
  <c r="P222" i="14"/>
  <c r="O240" i="14"/>
  <c r="S240" i="14" s="1"/>
  <c r="O134" i="14"/>
  <c r="P65" i="14"/>
  <c r="Q223" i="14"/>
  <c r="Q241" i="14"/>
  <c r="S241" i="14" s="1"/>
  <c r="N215" i="14"/>
  <c r="Q33" i="14"/>
  <c r="S33" i="14" s="1"/>
  <c r="Q182" i="14"/>
  <c r="P252" i="14"/>
  <c r="Q133" i="14"/>
  <c r="S133" i="14" s="1"/>
  <c r="X125" i="14"/>
  <c r="X284" i="14"/>
  <c r="X74" i="14"/>
  <c r="X83" i="14"/>
  <c r="X82" i="14"/>
  <c r="X177" i="14"/>
  <c r="X222" i="14"/>
  <c r="X274" i="14"/>
  <c r="X118" i="14"/>
  <c r="X300" i="14"/>
  <c r="X168" i="14"/>
  <c r="X162" i="14"/>
  <c r="X175" i="14"/>
  <c r="X117" i="14"/>
  <c r="X165" i="14"/>
  <c r="X123" i="14"/>
  <c r="X151" i="14"/>
  <c r="X173" i="14"/>
  <c r="X297" i="14"/>
  <c r="X150" i="14"/>
  <c r="X279" i="14"/>
  <c r="X190" i="14"/>
  <c r="X172" i="14"/>
  <c r="X267" i="14"/>
  <c r="X152" i="14"/>
  <c r="X133" i="14"/>
  <c r="X282" i="14"/>
  <c r="X197" i="14"/>
  <c r="X283" i="14"/>
  <c r="X212" i="14"/>
  <c r="X290" i="14"/>
  <c r="X302" i="14"/>
  <c r="X250" i="14"/>
  <c r="X147" i="14"/>
  <c r="X183" i="14"/>
  <c r="X202" i="14"/>
  <c r="X124" i="14"/>
  <c r="R83" i="14"/>
  <c r="R222" i="14"/>
  <c r="R191" i="14"/>
  <c r="R132" i="14"/>
  <c r="R162" i="14"/>
  <c r="R197" i="14"/>
  <c r="R283" i="14"/>
  <c r="R297" i="14"/>
  <c r="R183" i="14"/>
  <c r="R279" i="14"/>
  <c r="R190" i="14"/>
  <c r="R212" i="14"/>
  <c r="F86" i="7"/>
  <c r="P86" i="7"/>
  <c r="K86" i="7"/>
  <c r="U86" i="7"/>
  <c r="V86" i="7"/>
  <c r="L86" i="7"/>
  <c r="G86" i="7"/>
  <c r="Q86" i="7"/>
  <c r="N86" i="7"/>
  <c r="S86" i="7"/>
  <c r="I86" i="7"/>
  <c r="D86" i="7"/>
  <c r="J86" i="7"/>
  <c r="T86" i="7"/>
  <c r="E86" i="7"/>
  <c r="O86" i="7"/>
  <c r="X209" i="12"/>
  <c r="Y202" i="14"/>
  <c r="Y197" i="14"/>
  <c r="L83" i="14"/>
  <c r="Y74" i="14"/>
  <c r="Y130" i="14"/>
  <c r="Y73" i="14"/>
  <c r="Y225" i="14"/>
  <c r="Y290" i="14"/>
  <c r="Y224" i="14"/>
  <c r="Y129" i="14"/>
  <c r="Y239" i="14"/>
  <c r="Y162" i="14"/>
  <c r="Y262" i="14"/>
  <c r="Y127" i="14"/>
  <c r="Y82" i="14"/>
  <c r="Y300" i="14"/>
  <c r="Y301" i="14"/>
  <c r="Y67" i="14"/>
  <c r="Y32" i="14"/>
  <c r="Y147" i="14"/>
  <c r="Y229" i="14"/>
  <c r="Y112" i="14"/>
  <c r="Y177" i="14"/>
  <c r="Y190" i="14"/>
  <c r="Y152" i="14"/>
  <c r="Y297" i="14"/>
  <c r="Y79" i="14"/>
  <c r="M191" i="14"/>
  <c r="M300" i="14"/>
  <c r="M175" i="14"/>
  <c r="Y302" i="14"/>
  <c r="Y123" i="14"/>
  <c r="Y168" i="14"/>
  <c r="Y125" i="14"/>
  <c r="Y24" i="14"/>
  <c r="Y97" i="14"/>
  <c r="Y101" i="14"/>
  <c r="Y227" i="14"/>
  <c r="Y62" i="14"/>
  <c r="X22" i="14"/>
  <c r="H85" i="14"/>
  <c r="L85" i="14" s="1"/>
  <c r="N85" i="14"/>
  <c r="R85" i="14" s="1"/>
  <c r="I198" i="14"/>
  <c r="O198" i="14"/>
  <c r="J128" i="14"/>
  <c r="P128" i="14"/>
  <c r="K298" i="14"/>
  <c r="Q298" i="14"/>
  <c r="K279" i="14"/>
  <c r="Q279" i="14"/>
  <c r="H225" i="14"/>
  <c r="L225" i="14" s="1"/>
  <c r="N225" i="14"/>
  <c r="I184" i="14"/>
  <c r="O184" i="14"/>
  <c r="I275" i="14"/>
  <c r="M275" i="14" s="1"/>
  <c r="O275" i="14"/>
  <c r="S275" i="14" s="1"/>
  <c r="H230" i="14"/>
  <c r="L230" i="14" s="1"/>
  <c r="N230" i="14"/>
  <c r="I173" i="14"/>
  <c r="O173" i="14"/>
  <c r="J132" i="14"/>
  <c r="P132" i="14"/>
  <c r="J230" i="14"/>
  <c r="P230" i="14"/>
  <c r="K180" i="14"/>
  <c r="Q180" i="14"/>
  <c r="J80" i="14"/>
  <c r="P80" i="14"/>
  <c r="I76" i="14"/>
  <c r="O76" i="14"/>
  <c r="K35" i="14"/>
  <c r="Q35" i="14"/>
  <c r="J39" i="14"/>
  <c r="M39" i="14" s="1"/>
  <c r="P39" i="14"/>
  <c r="S39" i="14" s="1"/>
  <c r="I179" i="14"/>
  <c r="O179" i="14"/>
  <c r="J282" i="14"/>
  <c r="P282" i="14"/>
  <c r="I132" i="14"/>
  <c r="O132" i="14"/>
  <c r="J179" i="14"/>
  <c r="P179" i="14"/>
  <c r="Y100" i="14"/>
  <c r="J10" i="14"/>
  <c r="P10" i="14"/>
  <c r="I279" i="14"/>
  <c r="O279" i="14"/>
  <c r="K134" i="14"/>
  <c r="Q134" i="14"/>
  <c r="J117" i="14"/>
  <c r="M117" i="14" s="1"/>
  <c r="P117" i="14"/>
  <c r="S117" i="14" s="1"/>
  <c r="J232" i="14"/>
  <c r="P232" i="14"/>
  <c r="K183" i="14"/>
  <c r="M183" i="14" s="1"/>
  <c r="Q183" i="14"/>
  <c r="S183" i="14" s="1"/>
  <c r="J218" i="14"/>
  <c r="P218" i="14"/>
  <c r="J180" i="14"/>
  <c r="P180" i="14"/>
  <c r="H184" i="14"/>
  <c r="L184" i="14" s="1"/>
  <c r="N184" i="14"/>
  <c r="H179" i="14"/>
  <c r="L179" i="14" s="1"/>
  <c r="N179" i="14"/>
  <c r="I280" i="14"/>
  <c r="M280" i="14" s="1"/>
  <c r="O280" i="14"/>
  <c r="S280" i="14" s="1"/>
  <c r="H180" i="14"/>
  <c r="L180" i="14" s="1"/>
  <c r="N180" i="14"/>
  <c r="H239" i="14"/>
  <c r="L239" i="14" s="1"/>
  <c r="N239" i="14"/>
  <c r="R239" i="14" s="1"/>
  <c r="K265" i="14"/>
  <c r="Q265" i="14"/>
  <c r="J265" i="14"/>
  <c r="P265" i="14"/>
  <c r="J184" i="14"/>
  <c r="P184" i="14"/>
  <c r="I201" i="14"/>
  <c r="O201" i="14"/>
  <c r="H252" i="14"/>
  <c r="L252" i="14" s="1"/>
  <c r="N252" i="14"/>
  <c r="K282" i="14"/>
  <c r="Q282" i="14"/>
  <c r="H10" i="14"/>
  <c r="L10" i="14" s="1"/>
  <c r="N10" i="14"/>
  <c r="R10" i="14" s="1"/>
  <c r="H28" i="14"/>
  <c r="L28" i="14" s="1"/>
  <c r="N28" i="14"/>
  <c r="R28" i="14" s="1"/>
  <c r="Y167" i="14"/>
  <c r="Y191" i="14"/>
  <c r="J118" i="14"/>
  <c r="P118" i="14"/>
  <c r="H15" i="14"/>
  <c r="L15" i="14" s="1"/>
  <c r="N15" i="14"/>
  <c r="R15" i="14" s="1"/>
  <c r="K184" i="14"/>
  <c r="Q184" i="14"/>
  <c r="H289" i="14"/>
  <c r="L289" i="14" s="1"/>
  <c r="N289" i="14"/>
  <c r="R289" i="14" s="1"/>
  <c r="I217" i="14"/>
  <c r="O217" i="14"/>
  <c r="K173" i="14"/>
  <c r="Q173" i="14"/>
  <c r="K273" i="14"/>
  <c r="M273" i="14" s="1"/>
  <c r="Q273" i="14"/>
  <c r="S273" i="14" s="1"/>
  <c r="H34" i="14"/>
  <c r="L34" i="14" s="1"/>
  <c r="N34" i="14"/>
  <c r="R34" i="14" s="1"/>
  <c r="H42" i="14"/>
  <c r="L42" i="14" s="1"/>
  <c r="N42" i="14"/>
  <c r="R42" i="14" s="1"/>
  <c r="H98" i="14"/>
  <c r="L98" i="14" s="1"/>
  <c r="N98" i="14"/>
  <c r="R98" i="14" s="1"/>
  <c r="H78" i="14"/>
  <c r="L78" i="14" s="1"/>
  <c r="N78" i="14"/>
  <c r="R78" i="14" s="1"/>
  <c r="I222" i="14"/>
  <c r="O222" i="14"/>
  <c r="I122" i="14"/>
  <c r="O122" i="14"/>
  <c r="I247" i="14"/>
  <c r="O247" i="14"/>
  <c r="K289" i="14"/>
  <c r="Q289" i="14"/>
  <c r="I268" i="14"/>
  <c r="O268" i="14"/>
  <c r="I165" i="14"/>
  <c r="O165" i="14"/>
  <c r="H241" i="14"/>
  <c r="L241" i="14" s="1"/>
  <c r="N241" i="14"/>
  <c r="H265" i="14"/>
  <c r="L265" i="14" s="1"/>
  <c r="N265" i="14"/>
  <c r="H76" i="14"/>
  <c r="L76" i="14" s="1"/>
  <c r="N76" i="14"/>
  <c r="R76" i="14" s="1"/>
  <c r="H135" i="14"/>
  <c r="L135" i="14" s="1"/>
  <c r="N135" i="14"/>
  <c r="R135" i="14" s="1"/>
  <c r="J122" i="14"/>
  <c r="P122" i="14"/>
  <c r="H29" i="14"/>
  <c r="L29" i="14" s="1"/>
  <c r="N29" i="14"/>
  <c r="R29" i="14" s="1"/>
  <c r="I272" i="14"/>
  <c r="M272" i="14" s="1"/>
  <c r="O272" i="14"/>
  <c r="S272" i="14" s="1"/>
  <c r="H227" i="14"/>
  <c r="L227" i="14" s="1"/>
  <c r="N227" i="14"/>
  <c r="K234" i="14"/>
  <c r="Q234" i="14"/>
  <c r="I215" i="14"/>
  <c r="O215" i="14"/>
  <c r="H91" i="14"/>
  <c r="L91" i="14" s="1"/>
  <c r="N91" i="14"/>
  <c r="J189" i="14"/>
  <c r="M189" i="14" s="1"/>
  <c r="P189" i="14"/>
  <c r="S189" i="14" s="1"/>
  <c r="H167" i="14"/>
  <c r="L167" i="14" s="1"/>
  <c r="N167" i="14"/>
  <c r="J215" i="14"/>
  <c r="P215" i="14"/>
  <c r="S277" i="14"/>
  <c r="I7" i="14"/>
  <c r="K10" i="14"/>
  <c r="K148" i="14"/>
  <c r="J192" i="14"/>
  <c r="J242" i="14"/>
  <c r="I281" i="14"/>
  <c r="K248" i="14"/>
  <c r="K292" i="14"/>
  <c r="K126" i="14"/>
  <c r="J28" i="14"/>
  <c r="H178" i="14"/>
  <c r="J276" i="14"/>
  <c r="I235" i="14"/>
  <c r="J235" i="14"/>
  <c r="H185" i="14"/>
  <c r="L185" i="14" s="1"/>
  <c r="J226" i="14"/>
  <c r="I178" i="14"/>
  <c r="K76" i="14"/>
  <c r="J78" i="14"/>
  <c r="J35" i="14"/>
  <c r="J176" i="14"/>
  <c r="I278" i="14"/>
  <c r="K178" i="14"/>
  <c r="X226" i="14"/>
  <c r="H226" i="14"/>
  <c r="L226" i="14" s="1"/>
  <c r="H272" i="14"/>
  <c r="L272" i="14" s="1"/>
  <c r="J134" i="14"/>
  <c r="K122" i="14"/>
  <c r="H90" i="14"/>
  <c r="L90" i="14" s="1"/>
  <c r="H129" i="14"/>
  <c r="L129" i="14" s="1"/>
  <c r="J72" i="14"/>
  <c r="J84" i="14"/>
  <c r="H80" i="14"/>
  <c r="L80" i="14" s="1"/>
  <c r="K217" i="14"/>
  <c r="Y77" i="14"/>
  <c r="J77" i="14"/>
  <c r="M77" i="14" s="1"/>
  <c r="I232" i="14"/>
  <c r="Y41" i="14"/>
  <c r="K41" i="14"/>
  <c r="M41" i="14" s="1"/>
  <c r="H79" i="14"/>
  <c r="L79" i="14" s="1"/>
  <c r="H139" i="14"/>
  <c r="L139" i="14" s="1"/>
  <c r="H7" i="14"/>
  <c r="J7" i="14"/>
  <c r="K7" i="14"/>
  <c r="I10" i="14"/>
  <c r="H19" i="14"/>
  <c r="L19" i="14" s="1"/>
  <c r="I19" i="14"/>
  <c r="K48" i="14"/>
  <c r="I142" i="14"/>
  <c r="J92" i="14"/>
  <c r="K42" i="14"/>
  <c r="H269" i="14"/>
  <c r="I98" i="14"/>
  <c r="I92" i="14"/>
  <c r="J248" i="14"/>
  <c r="K192" i="14"/>
  <c r="I228" i="14"/>
  <c r="K78" i="14"/>
  <c r="I28" i="14"/>
  <c r="K228" i="14"/>
  <c r="X235" i="14"/>
  <c r="H235" i="14"/>
  <c r="L235" i="14" s="1"/>
  <c r="I185" i="14"/>
  <c r="H276" i="14"/>
  <c r="L276" i="14" s="1"/>
  <c r="I135" i="14"/>
  <c r="X176" i="14"/>
  <c r="H176" i="14"/>
  <c r="L176" i="14" s="1"/>
  <c r="K135" i="14"/>
  <c r="K247" i="14"/>
  <c r="Y172" i="14"/>
  <c r="K172" i="14"/>
  <c r="M172" i="14" s="1"/>
  <c r="Y17" i="14"/>
  <c r="J17" i="14"/>
  <c r="M17" i="14" s="1"/>
  <c r="I251" i="14"/>
  <c r="Y283" i="14"/>
  <c r="K283" i="14"/>
  <c r="M283" i="14" s="1"/>
  <c r="J182" i="14"/>
  <c r="H65" i="14"/>
  <c r="L65" i="14" s="1"/>
  <c r="I90" i="14"/>
  <c r="K179" i="14"/>
  <c r="K267" i="14"/>
  <c r="Y83" i="14"/>
  <c r="J83" i="14"/>
  <c r="M83" i="14" s="1"/>
  <c r="H102" i="14"/>
  <c r="L102" i="14" s="1"/>
  <c r="H217" i="14"/>
  <c r="L217" i="14" s="1"/>
  <c r="J268" i="14"/>
  <c r="I284" i="14"/>
  <c r="J267" i="14"/>
  <c r="J284" i="14"/>
  <c r="H291" i="14"/>
  <c r="L291" i="14" s="1"/>
  <c r="Y212" i="14"/>
  <c r="Y175" i="14"/>
  <c r="Y124" i="14"/>
  <c r="Y140" i="14"/>
  <c r="Y150" i="14"/>
  <c r="K260" i="14"/>
  <c r="I148" i="14"/>
  <c r="J31" i="14"/>
  <c r="I292" i="14"/>
  <c r="K242" i="14"/>
  <c r="I248" i="14"/>
  <c r="J281" i="14"/>
  <c r="I42" i="14"/>
  <c r="X292" i="14"/>
  <c r="H292" i="14"/>
  <c r="L292" i="14" s="1"/>
  <c r="K278" i="14"/>
  <c r="I85" i="14"/>
  <c r="J85" i="14"/>
  <c r="K176" i="14"/>
  <c r="J178" i="14"/>
  <c r="H128" i="14"/>
  <c r="H26" i="14"/>
  <c r="L26" i="14" s="1"/>
  <c r="H285" i="14"/>
  <c r="L285" i="14" s="1"/>
  <c r="I26" i="14"/>
  <c r="H126" i="14"/>
  <c r="L126" i="14" s="1"/>
  <c r="K276" i="14"/>
  <c r="J126" i="14"/>
  <c r="H198" i="14"/>
  <c r="L198" i="14" s="1"/>
  <c r="H130" i="14"/>
  <c r="L130" i="14" s="1"/>
  <c r="J222" i="14"/>
  <c r="I240" i="14"/>
  <c r="M240" i="14" s="1"/>
  <c r="I134" i="14"/>
  <c r="Y65" i="14"/>
  <c r="J65" i="14"/>
  <c r="Y223" i="14"/>
  <c r="K223" i="14"/>
  <c r="Y241" i="14"/>
  <c r="K241" i="14"/>
  <c r="M241" i="14" s="1"/>
  <c r="H215" i="14"/>
  <c r="L215" i="14" s="1"/>
  <c r="Y33" i="14"/>
  <c r="K33" i="14"/>
  <c r="M33" i="14" s="1"/>
  <c r="J19" i="14"/>
  <c r="I289" i="14"/>
  <c r="K182" i="14"/>
  <c r="Y252" i="14"/>
  <c r="J252" i="14"/>
  <c r="Y133" i="14"/>
  <c r="K133" i="14"/>
  <c r="M133" i="14" s="1"/>
  <c r="I260" i="14"/>
  <c r="I31" i="14"/>
  <c r="I48" i="14"/>
  <c r="I192" i="14"/>
  <c r="J292" i="14"/>
  <c r="K19" i="14"/>
  <c r="J42" i="14"/>
  <c r="K31" i="14"/>
  <c r="J98" i="14"/>
  <c r="K98" i="14"/>
  <c r="I242" i="14"/>
  <c r="J142" i="14"/>
  <c r="H192" i="14"/>
  <c r="L192" i="14" s="1"/>
  <c r="H248" i="14"/>
  <c r="L248" i="14" s="1"/>
  <c r="X48" i="14"/>
  <c r="H48" i="14"/>
  <c r="L48" i="14" s="1"/>
  <c r="J228" i="14"/>
  <c r="I285" i="14"/>
  <c r="I276" i="14"/>
  <c r="J76" i="14"/>
  <c r="I35" i="14"/>
  <c r="J185" i="14"/>
  <c r="K285" i="14"/>
  <c r="I128" i="14"/>
  <c r="K226" i="14"/>
  <c r="K28" i="14"/>
  <c r="J285" i="14"/>
  <c r="X35" i="14"/>
  <c r="H35" i="14"/>
  <c r="L35" i="14" s="1"/>
  <c r="H228" i="14"/>
  <c r="L228" i="14" s="1"/>
  <c r="K235" i="14"/>
  <c r="K128" i="14"/>
  <c r="J135" i="14"/>
  <c r="I176" i="14"/>
  <c r="Y75" i="14"/>
  <c r="K75" i="14"/>
  <c r="M75" i="14" s="1"/>
  <c r="H127" i="14"/>
  <c r="L127" i="14" s="1"/>
  <c r="K90" i="14"/>
  <c r="K72" i="14"/>
  <c r="I84" i="14"/>
  <c r="J234" i="14"/>
  <c r="K251" i="14"/>
  <c r="J68" i="14"/>
  <c r="Y115" i="14"/>
  <c r="K115" i="14"/>
  <c r="I250" i="14"/>
  <c r="I291" i="14"/>
  <c r="Y102" i="14"/>
  <c r="J102" i="14"/>
  <c r="J15" i="14"/>
  <c r="K68" i="14"/>
  <c r="Y18" i="14"/>
  <c r="J18" i="14"/>
  <c r="M18" i="14" s="1"/>
  <c r="Y30" i="14"/>
  <c r="K30" i="14"/>
  <c r="M30" i="14" s="1"/>
  <c r="K84" i="14"/>
  <c r="K201" i="14"/>
  <c r="I267" i="14"/>
  <c r="Y233" i="14"/>
  <c r="K233" i="14"/>
  <c r="M233" i="14" s="1"/>
  <c r="Y139" i="14"/>
  <c r="Y151" i="14"/>
  <c r="Y200" i="14"/>
  <c r="Y141" i="14"/>
  <c r="M62" i="14"/>
  <c r="M125" i="14"/>
  <c r="M97" i="14"/>
  <c r="M262" i="14"/>
  <c r="M112" i="14"/>
  <c r="M32" i="14"/>
  <c r="M297" i="14"/>
  <c r="M82" i="14"/>
  <c r="M52" i="14"/>
  <c r="M24" i="14"/>
  <c r="M277" i="14"/>
  <c r="M27" i="14"/>
  <c r="M140" i="14"/>
  <c r="M177" i="14"/>
  <c r="M40" i="14"/>
  <c r="M290" i="14"/>
  <c r="M124" i="14"/>
  <c r="M74" i="14"/>
  <c r="M302" i="14"/>
  <c r="M224" i="14"/>
  <c r="M147" i="14"/>
  <c r="X135" i="14"/>
  <c r="M227" i="14"/>
  <c r="X239" i="14"/>
  <c r="Y277" i="14"/>
  <c r="M274" i="14"/>
  <c r="M25" i="14"/>
  <c r="M23" i="14"/>
  <c r="M89" i="14"/>
  <c r="M197" i="14"/>
  <c r="M190" i="14"/>
  <c r="M22" i="14"/>
  <c r="Y118" i="14"/>
  <c r="Y189" i="14"/>
  <c r="M167" i="14"/>
  <c r="M141" i="14"/>
  <c r="X98" i="14"/>
  <c r="X85" i="14"/>
  <c r="X76" i="14"/>
  <c r="Y117" i="14"/>
  <c r="Y183" i="14"/>
  <c r="Y218" i="14"/>
  <c r="M162" i="14"/>
  <c r="M301" i="14"/>
  <c r="M12" i="14"/>
  <c r="M212" i="14"/>
  <c r="M50" i="14"/>
  <c r="M67" i="14"/>
  <c r="M47" i="14"/>
  <c r="M51" i="14"/>
  <c r="M174" i="14"/>
  <c r="X78" i="14"/>
  <c r="X289" i="14"/>
  <c r="Y230" i="14"/>
  <c r="Y273" i="14"/>
  <c r="Y80" i="14"/>
  <c r="Y39" i="14"/>
  <c r="X15" i="14"/>
  <c r="X34" i="14"/>
  <c r="X42" i="14"/>
  <c r="M29" i="14"/>
  <c r="X29" i="14"/>
  <c r="X10" i="14"/>
  <c r="X28" i="14"/>
  <c r="Y12" i="14"/>
  <c r="Y23" i="14"/>
  <c r="Y25" i="14"/>
  <c r="Y50" i="14"/>
  <c r="Y52" i="14"/>
  <c r="Y51" i="14"/>
  <c r="Y27" i="14"/>
  <c r="Y22" i="14"/>
  <c r="Y40" i="14"/>
  <c r="Y47" i="14"/>
  <c r="C294" i="12"/>
  <c r="C244" i="12"/>
  <c r="C194" i="12"/>
  <c r="C144" i="12"/>
  <c r="C94" i="12"/>
  <c r="C44" i="12"/>
  <c r="M244" i="12"/>
  <c r="M194" i="12"/>
  <c r="M294" i="12"/>
  <c r="M144" i="12"/>
  <c r="M94" i="12"/>
  <c r="M44" i="12"/>
  <c r="H294" i="12"/>
  <c r="H244" i="12"/>
  <c r="H194" i="12"/>
  <c r="H94" i="12"/>
  <c r="H144" i="12"/>
  <c r="H44" i="12"/>
  <c r="R294" i="12"/>
  <c r="R244" i="12"/>
  <c r="R144" i="12"/>
  <c r="R194" i="12"/>
  <c r="R44" i="12"/>
  <c r="R94" i="12"/>
  <c r="L234" i="14"/>
  <c r="M225" i="14"/>
  <c r="L268" i="14"/>
  <c r="M127" i="14"/>
  <c r="M34" i="14"/>
  <c r="L22" i="14"/>
  <c r="L84" i="14"/>
  <c r="L247" i="14"/>
  <c r="Y29" i="14"/>
  <c r="M91" i="14"/>
  <c r="M239" i="14"/>
  <c r="X158" i="12"/>
  <c r="L267" i="14"/>
  <c r="D107" i="14"/>
  <c r="T107" i="14" s="1"/>
  <c r="D257" i="14"/>
  <c r="T257" i="14" s="1"/>
  <c r="G207" i="14"/>
  <c r="W207" i="14" s="1"/>
  <c r="D260" i="14"/>
  <c r="T260" i="14" s="1"/>
  <c r="C178" i="14"/>
  <c r="L134" i="14"/>
  <c r="M139" i="14"/>
  <c r="G257" i="14"/>
  <c r="W257" i="14" s="1"/>
  <c r="D157" i="14"/>
  <c r="T157" i="14" s="1"/>
  <c r="F157" i="14"/>
  <c r="V157" i="14" s="1"/>
  <c r="G107" i="14"/>
  <c r="W107" i="14" s="1"/>
  <c r="G110" i="14"/>
  <c r="W110" i="14" s="1"/>
  <c r="G142" i="14"/>
  <c r="W142" i="14" s="1"/>
  <c r="D142" i="14"/>
  <c r="T142" i="14" s="1"/>
  <c r="F107" i="14"/>
  <c r="V107" i="14" s="1"/>
  <c r="C257" i="14"/>
  <c r="E107" i="14"/>
  <c r="U107" i="14" s="1"/>
  <c r="C181" i="14"/>
  <c r="L280" i="14"/>
  <c r="C207" i="14"/>
  <c r="E157" i="14"/>
  <c r="U157" i="14" s="1"/>
  <c r="C157" i="14"/>
  <c r="D160" i="14"/>
  <c r="T160" i="14" s="1"/>
  <c r="C107" i="14"/>
  <c r="G157" i="14"/>
  <c r="W157" i="14" s="1"/>
  <c r="E57" i="14"/>
  <c r="U57" i="14" s="1"/>
  <c r="D57" i="14"/>
  <c r="T57" i="14" s="1"/>
  <c r="C57" i="14"/>
  <c r="F57" i="14"/>
  <c r="V57" i="14" s="1"/>
  <c r="C260" i="14"/>
  <c r="D210" i="14"/>
  <c r="T210" i="14" s="1"/>
  <c r="F210" i="14"/>
  <c r="V210" i="14" s="1"/>
  <c r="D186" i="14"/>
  <c r="T186" i="14" s="1"/>
  <c r="L284" i="14"/>
  <c r="E257" i="14"/>
  <c r="U257" i="14" s="1"/>
  <c r="F257" i="14"/>
  <c r="V257" i="14" s="1"/>
  <c r="C110" i="14"/>
  <c r="G198" i="14"/>
  <c r="W198" i="14" s="1"/>
  <c r="D207" i="14"/>
  <c r="T207" i="14" s="1"/>
  <c r="F207" i="14"/>
  <c r="V207" i="14" s="1"/>
  <c r="G57" i="14"/>
  <c r="W57" i="14" s="1"/>
  <c r="C7" i="14"/>
  <c r="E207" i="14"/>
  <c r="U207" i="14" s="1"/>
  <c r="C160" i="14"/>
  <c r="D110" i="14"/>
  <c r="T110" i="14" s="1"/>
  <c r="F110" i="14"/>
  <c r="V110" i="14" s="1"/>
  <c r="E269" i="14"/>
  <c r="U269" i="14" s="1"/>
  <c r="G185" i="14"/>
  <c r="W185" i="14" s="1"/>
  <c r="G269" i="14"/>
  <c r="W269" i="14" s="1"/>
  <c r="G281" i="14"/>
  <c r="W281" i="14" s="1"/>
  <c r="G92" i="14"/>
  <c r="W92" i="14" s="1"/>
  <c r="F60" i="14"/>
  <c r="V60" i="14" s="1"/>
  <c r="D31" i="14"/>
  <c r="T31" i="14" s="1"/>
  <c r="E126" i="14"/>
  <c r="U126" i="14" s="1"/>
  <c r="G85" i="14"/>
  <c r="W85" i="14" s="1"/>
  <c r="F269" i="14"/>
  <c r="V269" i="14" s="1"/>
  <c r="D60" i="14"/>
  <c r="T60" i="14" s="1"/>
  <c r="D92" i="14"/>
  <c r="T92" i="14" s="1"/>
  <c r="C210" i="14"/>
  <c r="D148" i="14"/>
  <c r="T148" i="14" s="1"/>
  <c r="X259" i="12"/>
  <c r="D259" i="14" s="1"/>
  <c r="T259" i="14" s="1"/>
  <c r="AA258" i="12"/>
  <c r="G258" i="14" s="1"/>
  <c r="W258" i="14" s="1"/>
  <c r="F198" i="14"/>
  <c r="V198" i="14" s="1"/>
  <c r="D281" i="14"/>
  <c r="T281" i="14" s="1"/>
  <c r="C269" i="14"/>
  <c r="E298" i="14"/>
  <c r="U298" i="14" s="1"/>
  <c r="G26" i="14"/>
  <c r="W26" i="14" s="1"/>
  <c r="C281" i="14"/>
  <c r="E226" i="14"/>
  <c r="U226" i="14" s="1"/>
  <c r="F260" i="14"/>
  <c r="V260" i="14" s="1"/>
  <c r="E78" i="14"/>
  <c r="U78" i="14" s="1"/>
  <c r="D298" i="14"/>
  <c r="T298" i="14" s="1"/>
  <c r="X109" i="12"/>
  <c r="AA108" i="12"/>
  <c r="Z9" i="12"/>
  <c r="F9" i="14" s="1"/>
  <c r="V9" i="14" s="1"/>
  <c r="X8" i="12"/>
  <c r="D8" i="14" s="1"/>
  <c r="T8" i="14" s="1"/>
  <c r="X58" i="12"/>
  <c r="D181" i="14"/>
  <c r="T181" i="14" s="1"/>
  <c r="F48" i="14"/>
  <c r="V48" i="14" s="1"/>
  <c r="C128" i="14"/>
  <c r="D81" i="14"/>
  <c r="T81" i="14" s="1"/>
  <c r="D242" i="14"/>
  <c r="T242" i="14" s="1"/>
  <c r="F298" i="14"/>
  <c r="V298" i="14" s="1"/>
  <c r="D278" i="14"/>
  <c r="T278" i="14" s="1"/>
  <c r="F278" i="14"/>
  <c r="V278" i="14" s="1"/>
  <c r="F26" i="14"/>
  <c r="V26" i="14" s="1"/>
  <c r="F148" i="14"/>
  <c r="V148" i="14" s="1"/>
  <c r="Y34" i="14"/>
  <c r="D86" i="14"/>
  <c r="T86" i="14" s="1"/>
  <c r="X108" i="12"/>
  <c r="F286" i="14"/>
  <c r="V286" i="14" s="1"/>
  <c r="W59" i="12"/>
  <c r="Z93" i="12"/>
  <c r="C286" i="14"/>
  <c r="C186" i="14"/>
  <c r="F86" i="14"/>
  <c r="V86" i="14" s="1"/>
  <c r="Z99" i="12"/>
  <c r="Z149" i="12"/>
  <c r="F149" i="14" s="1"/>
  <c r="V149" i="14" s="1"/>
  <c r="Z143" i="12"/>
  <c r="Y158" i="12"/>
  <c r="X258" i="12"/>
  <c r="X159" i="12"/>
  <c r="AA158" i="12"/>
  <c r="X208" i="12"/>
  <c r="D136" i="14"/>
  <c r="T136" i="14" s="1"/>
  <c r="C236" i="14"/>
  <c r="G186" i="14"/>
  <c r="W186" i="14" s="1"/>
  <c r="F136" i="14"/>
  <c r="V136" i="14" s="1"/>
  <c r="C36" i="14"/>
  <c r="G86" i="14"/>
  <c r="W86" i="14" s="1"/>
  <c r="E36" i="14"/>
  <c r="U36" i="14" s="1"/>
  <c r="E186" i="14"/>
  <c r="U186" i="14" s="1"/>
  <c r="F186" i="14"/>
  <c r="V186" i="14" s="1"/>
  <c r="D236" i="14"/>
  <c r="T236" i="14" s="1"/>
  <c r="D36" i="14"/>
  <c r="T36" i="14" s="1"/>
  <c r="G136" i="14"/>
  <c r="W136" i="14" s="1"/>
  <c r="E86" i="14"/>
  <c r="U86" i="14" s="1"/>
  <c r="E286" i="14"/>
  <c r="U286" i="14" s="1"/>
  <c r="F236" i="14"/>
  <c r="V236" i="14" s="1"/>
  <c r="F36" i="14"/>
  <c r="V36" i="14" s="1"/>
  <c r="D286" i="14"/>
  <c r="T286" i="14" s="1"/>
  <c r="C86" i="14"/>
  <c r="G36" i="14"/>
  <c r="W36" i="14" s="1"/>
  <c r="G286" i="14"/>
  <c r="W286" i="14" s="1"/>
  <c r="E136" i="14"/>
  <c r="U136" i="14" s="1"/>
  <c r="Y99" i="12"/>
  <c r="AA99" i="12"/>
  <c r="W159" i="12"/>
  <c r="W259" i="12"/>
  <c r="W209" i="12"/>
  <c r="Y58" i="12"/>
  <c r="AA193" i="12"/>
  <c r="AA293" i="12"/>
  <c r="AA49" i="12"/>
  <c r="W249" i="12"/>
  <c r="Z249" i="12"/>
  <c r="Z43" i="12"/>
  <c r="Z243" i="12"/>
  <c r="Z49" i="12"/>
  <c r="Z193" i="12"/>
  <c r="Z293" i="12"/>
  <c r="Y299" i="12"/>
  <c r="Y43" i="12"/>
  <c r="Y243" i="12"/>
  <c r="AA299" i="12"/>
  <c r="Y149" i="12"/>
  <c r="E149" i="14" s="1"/>
  <c r="U149" i="14" s="1"/>
  <c r="Y143" i="12"/>
  <c r="E143" i="14" s="1"/>
  <c r="U143" i="14" s="1"/>
  <c r="AA149" i="12"/>
  <c r="G149" i="14" s="1"/>
  <c r="W149" i="14" s="1"/>
  <c r="Z199" i="12"/>
  <c r="F199" i="14" s="1"/>
  <c r="V199" i="14" s="1"/>
  <c r="W93" i="12"/>
  <c r="C93" i="14" s="1"/>
  <c r="X43" i="12"/>
  <c r="D43" i="14" s="1"/>
  <c r="T43" i="14" s="1"/>
  <c r="X243" i="12"/>
  <c r="D243" i="14" s="1"/>
  <c r="T243" i="14" s="1"/>
  <c r="X93" i="12"/>
  <c r="D93" i="14" s="1"/>
  <c r="T93" i="14" s="1"/>
  <c r="Y249" i="12"/>
  <c r="E249" i="14" s="1"/>
  <c r="U249" i="14" s="1"/>
  <c r="AA43" i="12"/>
  <c r="G43" i="14" s="1"/>
  <c r="W43" i="14" s="1"/>
  <c r="AA243" i="12"/>
  <c r="G243" i="14" s="1"/>
  <c r="W243" i="14" s="1"/>
  <c r="AA93" i="12"/>
  <c r="G93" i="14" s="1"/>
  <c r="W93" i="14" s="1"/>
  <c r="AA249" i="12"/>
  <c r="G249" i="14" s="1"/>
  <c r="W249" i="14" s="1"/>
  <c r="W99" i="12"/>
  <c r="C99" i="14" s="1"/>
  <c r="W49" i="12"/>
  <c r="C49" i="14" s="1"/>
  <c r="W199" i="12"/>
  <c r="C199" i="14" s="1"/>
  <c r="X249" i="12"/>
  <c r="D249" i="14" s="1"/>
  <c r="T249" i="14" s="1"/>
  <c r="X99" i="12"/>
  <c r="D99" i="14" s="1"/>
  <c r="T99" i="14" s="1"/>
  <c r="X199" i="12"/>
  <c r="D199" i="14" s="1"/>
  <c r="T199" i="14" s="1"/>
  <c r="Y49" i="12"/>
  <c r="E49" i="14" s="1"/>
  <c r="U49" i="14" s="1"/>
  <c r="Y199" i="12"/>
  <c r="E199" i="14" s="1"/>
  <c r="U199" i="14" s="1"/>
  <c r="Y93" i="12"/>
  <c r="E93" i="14" s="1"/>
  <c r="U93" i="14" s="1"/>
  <c r="AA199" i="12"/>
  <c r="G199" i="14" s="1"/>
  <c r="W199" i="14" s="1"/>
  <c r="Z299" i="12"/>
  <c r="F299" i="14" s="1"/>
  <c r="V299" i="14" s="1"/>
  <c r="W43" i="12"/>
  <c r="C43" i="14" s="1"/>
  <c r="W243" i="12"/>
  <c r="C243" i="14" s="1"/>
  <c r="W143" i="12"/>
  <c r="C143" i="14" s="1"/>
  <c r="X193" i="12"/>
  <c r="D193" i="14" s="1"/>
  <c r="T193" i="14" s="1"/>
  <c r="X293" i="12"/>
  <c r="D293" i="14" s="1"/>
  <c r="T293" i="14" s="1"/>
  <c r="X143" i="12"/>
  <c r="D143" i="14" s="1"/>
  <c r="T143" i="14" s="1"/>
  <c r="AA143" i="12"/>
  <c r="G143" i="14" s="1"/>
  <c r="W143" i="14" s="1"/>
  <c r="Y193" i="12"/>
  <c r="E193" i="14" s="1"/>
  <c r="U193" i="14" s="1"/>
  <c r="Y293" i="12"/>
  <c r="E293" i="14" s="1"/>
  <c r="U293" i="14" s="1"/>
  <c r="W299" i="12"/>
  <c r="C299" i="14" s="1"/>
  <c r="W149" i="12"/>
  <c r="C149" i="14" s="1"/>
  <c r="W193" i="12"/>
  <c r="C193" i="14" s="1"/>
  <c r="W293" i="12"/>
  <c r="C293" i="14" s="1"/>
  <c r="X49" i="12"/>
  <c r="D49" i="14" s="1"/>
  <c r="T49" i="14" s="1"/>
  <c r="X149" i="12"/>
  <c r="D149" i="14" s="1"/>
  <c r="T149" i="14" s="1"/>
  <c r="X299" i="12"/>
  <c r="D299" i="14" s="1"/>
  <c r="T299" i="14" s="1"/>
  <c r="X9" i="12"/>
  <c r="AA58" i="12"/>
  <c r="Y108" i="12"/>
  <c r="Y208" i="12"/>
  <c r="X59" i="12"/>
  <c r="W9" i="12"/>
  <c r="Y8" i="12"/>
  <c r="Y258" i="12"/>
  <c r="W109" i="12"/>
  <c r="Z159" i="12"/>
  <c r="Z259" i="12"/>
  <c r="AA8" i="12"/>
  <c r="Z109" i="12"/>
  <c r="Z209" i="12"/>
  <c r="W58" i="12"/>
  <c r="C58" i="14" s="1"/>
  <c r="W108" i="12"/>
  <c r="C108" i="14" s="1"/>
  <c r="W208" i="12"/>
  <c r="C208" i="14" s="1"/>
  <c r="Z59" i="12"/>
  <c r="Z58" i="12"/>
  <c r="Z158" i="12"/>
  <c r="Z258" i="12"/>
  <c r="F258" i="14" s="1"/>
  <c r="V258" i="14" s="1"/>
  <c r="Z8" i="12"/>
  <c r="F8" i="14" s="1"/>
  <c r="V8" i="14" s="1"/>
  <c r="Z108" i="12"/>
  <c r="Z208" i="12"/>
  <c r="W8" i="12"/>
  <c r="C8" i="14" s="1"/>
  <c r="W158" i="12"/>
  <c r="C158" i="14" s="1"/>
  <c r="W258" i="12"/>
  <c r="C258" i="14" s="1"/>
  <c r="K145" i="12" l="1"/>
  <c r="Y328" i="14"/>
  <c r="S328" i="14"/>
  <c r="D95" i="12"/>
  <c r="G145" i="12"/>
  <c r="D45" i="12"/>
  <c r="G245" i="12"/>
  <c r="D145" i="12"/>
  <c r="G295" i="12"/>
  <c r="D195" i="12"/>
  <c r="G345" i="12"/>
  <c r="D245" i="12"/>
  <c r="D295" i="12"/>
  <c r="G45" i="12"/>
  <c r="N45" i="12"/>
  <c r="F95" i="12"/>
  <c r="N145" i="12"/>
  <c r="N95" i="12"/>
  <c r="F45" i="12"/>
  <c r="N195" i="12"/>
  <c r="F145" i="12"/>
  <c r="N245" i="12"/>
  <c r="F295" i="12"/>
  <c r="N295" i="12"/>
  <c r="F245" i="12"/>
  <c r="F345" i="12"/>
  <c r="Y121" i="14"/>
  <c r="Q95" i="12"/>
  <c r="S95" i="12"/>
  <c r="S145" i="12"/>
  <c r="S195" i="12"/>
  <c r="J295" i="12"/>
  <c r="T245" i="12"/>
  <c r="S245" i="12"/>
  <c r="J45" i="12"/>
  <c r="T295" i="12"/>
  <c r="S295" i="12"/>
  <c r="J95" i="12"/>
  <c r="S345" i="12"/>
  <c r="X345" i="12" s="1"/>
  <c r="D345" i="14" s="1"/>
  <c r="T345" i="14" s="1"/>
  <c r="X345" i="14" s="1"/>
  <c r="J145" i="12"/>
  <c r="P345" i="12"/>
  <c r="T45" i="12"/>
  <c r="J195" i="12"/>
  <c r="P145" i="12"/>
  <c r="K345" i="12"/>
  <c r="U95" i="12"/>
  <c r="K195" i="12"/>
  <c r="U195" i="12"/>
  <c r="K45" i="12"/>
  <c r="U245" i="12"/>
  <c r="K95" i="12"/>
  <c r="U295" i="12"/>
  <c r="K245" i="12"/>
  <c r="S121" i="14"/>
  <c r="V345" i="12"/>
  <c r="AA345" i="12" s="1"/>
  <c r="G345" i="14" s="1"/>
  <c r="Q345" i="14" s="1"/>
  <c r="V45" i="12"/>
  <c r="V95" i="12"/>
  <c r="V195" i="12"/>
  <c r="V145" i="12"/>
  <c r="V245" i="12"/>
  <c r="Q45" i="12"/>
  <c r="Q145" i="12"/>
  <c r="Q195" i="12"/>
  <c r="Q245" i="12"/>
  <c r="Q295" i="12"/>
  <c r="Y271" i="14"/>
  <c r="S21" i="14"/>
  <c r="S321" i="14"/>
  <c r="M321" i="14"/>
  <c r="M271" i="14"/>
  <c r="J343" i="14"/>
  <c r="S271" i="14"/>
  <c r="Y21" i="14"/>
  <c r="AE321" i="14"/>
  <c r="Y321" i="14"/>
  <c r="Y221" i="14"/>
  <c r="M221" i="14"/>
  <c r="S221" i="14"/>
  <c r="Y71" i="14"/>
  <c r="S71" i="14"/>
  <c r="Y171" i="14"/>
  <c r="M71" i="14"/>
  <c r="S171" i="14"/>
  <c r="M171" i="14"/>
  <c r="M21" i="14"/>
  <c r="P95" i="12"/>
  <c r="W349" i="14"/>
  <c r="K349" i="14"/>
  <c r="AC349" i="14"/>
  <c r="Q349" i="14"/>
  <c r="P295" i="12"/>
  <c r="P195" i="12"/>
  <c r="I349" i="14"/>
  <c r="O349" i="14"/>
  <c r="U349" i="14"/>
  <c r="Y349" i="14" s="1"/>
  <c r="AA349" i="14"/>
  <c r="P45" i="12"/>
  <c r="H349" i="14"/>
  <c r="L349" i="14" s="1"/>
  <c r="N349" i="14"/>
  <c r="R349" i="14" s="1"/>
  <c r="Z349" i="14"/>
  <c r="AD349" i="14" s="1"/>
  <c r="T349" i="14"/>
  <c r="X349" i="14" s="1"/>
  <c r="AE318" i="14"/>
  <c r="M130" i="14"/>
  <c r="Y310" i="14"/>
  <c r="O169" i="14"/>
  <c r="M307" i="14"/>
  <c r="Y342" i="14"/>
  <c r="AE331" i="14"/>
  <c r="M200" i="14"/>
  <c r="M150" i="14"/>
  <c r="M129" i="14"/>
  <c r="K208" i="14"/>
  <c r="K231" i="14"/>
  <c r="M152" i="14"/>
  <c r="K169" i="14"/>
  <c r="O60" i="14"/>
  <c r="Q231" i="14"/>
  <c r="M123" i="14"/>
  <c r="S151" i="14"/>
  <c r="AE310" i="14"/>
  <c r="S79" i="14"/>
  <c r="S202" i="14"/>
  <c r="M230" i="14"/>
  <c r="S223" i="14"/>
  <c r="AA308" i="14"/>
  <c r="AB309" i="14"/>
  <c r="O308" i="14"/>
  <c r="AE342" i="14"/>
  <c r="K210" i="14"/>
  <c r="P309" i="14"/>
  <c r="J181" i="14"/>
  <c r="S168" i="14"/>
  <c r="Y331" i="14"/>
  <c r="S152" i="14"/>
  <c r="S130" i="14"/>
  <c r="M310" i="14"/>
  <c r="M73" i="14"/>
  <c r="I181" i="14"/>
  <c r="I169" i="14"/>
  <c r="J119" i="14"/>
  <c r="H219" i="14"/>
  <c r="L219" i="14" s="1"/>
  <c r="Y307" i="14"/>
  <c r="S100" i="14"/>
  <c r="S118" i="14"/>
  <c r="S73" i="14"/>
  <c r="P160" i="14"/>
  <c r="M218" i="14"/>
  <c r="Q210" i="14"/>
  <c r="S250" i="14"/>
  <c r="N169" i="14"/>
  <c r="R169" i="14" s="1"/>
  <c r="J131" i="14"/>
  <c r="S218" i="14"/>
  <c r="S229" i="14"/>
  <c r="H231" i="14"/>
  <c r="L231" i="14" s="1"/>
  <c r="P119" i="14"/>
  <c r="M101" i="14"/>
  <c r="M168" i="14"/>
  <c r="M342" i="14"/>
  <c r="S129" i="14"/>
  <c r="M151" i="14"/>
  <c r="Q169" i="14"/>
  <c r="J81" i="14"/>
  <c r="I60" i="14"/>
  <c r="P181" i="14"/>
  <c r="H131" i="14"/>
  <c r="L131" i="14" s="1"/>
  <c r="K69" i="14"/>
  <c r="H119" i="14"/>
  <c r="L119" i="14" s="1"/>
  <c r="N69" i="14"/>
  <c r="R69" i="14" s="1"/>
  <c r="Q181" i="14"/>
  <c r="N119" i="14"/>
  <c r="R119" i="14" s="1"/>
  <c r="O181" i="14"/>
  <c r="P69" i="14"/>
  <c r="V309" i="14"/>
  <c r="I308" i="14"/>
  <c r="S342" i="14"/>
  <c r="M318" i="14"/>
  <c r="M100" i="14"/>
  <c r="J69" i="14"/>
  <c r="H169" i="14"/>
  <c r="L169" i="14" s="1"/>
  <c r="I219" i="14"/>
  <c r="I231" i="14"/>
  <c r="S165" i="14"/>
  <c r="Q208" i="14"/>
  <c r="N231" i="14"/>
  <c r="R231" i="14" s="1"/>
  <c r="O219" i="14"/>
  <c r="Q219" i="14"/>
  <c r="N219" i="14"/>
  <c r="R219" i="14" s="1"/>
  <c r="Q308" i="14"/>
  <c r="S123" i="14"/>
  <c r="S101" i="14"/>
  <c r="I69" i="14"/>
  <c r="S252" i="14"/>
  <c r="P231" i="14"/>
  <c r="O131" i="14"/>
  <c r="M331" i="14"/>
  <c r="M202" i="14"/>
  <c r="M229" i="14"/>
  <c r="S200" i="14"/>
  <c r="K81" i="14"/>
  <c r="S115" i="14"/>
  <c r="Y319" i="14"/>
  <c r="M250" i="14"/>
  <c r="J231" i="14"/>
  <c r="M223" i="14"/>
  <c r="I131" i="14"/>
  <c r="K181" i="14"/>
  <c r="Q119" i="14"/>
  <c r="K119" i="14"/>
  <c r="J160" i="14"/>
  <c r="M165" i="14"/>
  <c r="S102" i="14"/>
  <c r="O69" i="14"/>
  <c r="P81" i="14"/>
  <c r="P219" i="14"/>
  <c r="AC343" i="14"/>
  <c r="S331" i="14"/>
  <c r="M118" i="14"/>
  <c r="Q60" i="14"/>
  <c r="Q131" i="14"/>
  <c r="O119" i="14"/>
  <c r="Y318" i="14"/>
  <c r="K131" i="14"/>
  <c r="K60" i="14"/>
  <c r="S80" i="14"/>
  <c r="S230" i="14"/>
  <c r="M79" i="14"/>
  <c r="AE330" i="14"/>
  <c r="S330" i="14"/>
  <c r="I119" i="14"/>
  <c r="F59" i="14"/>
  <c r="V59" i="14" s="1"/>
  <c r="F209" i="14"/>
  <c r="V209" i="14" s="1"/>
  <c r="G309" i="14"/>
  <c r="W309" i="14" s="1"/>
  <c r="D309" i="14"/>
  <c r="H309" i="14" s="1"/>
  <c r="L309" i="14" s="1"/>
  <c r="M330" i="14"/>
  <c r="D108" i="14"/>
  <c r="T108" i="14" s="1"/>
  <c r="X108" i="14" s="1"/>
  <c r="O160" i="14"/>
  <c r="O210" i="14"/>
  <c r="F308" i="14"/>
  <c r="P308" i="14" s="1"/>
  <c r="Y330" i="14"/>
  <c r="F158" i="14"/>
  <c r="V158" i="14" s="1"/>
  <c r="O81" i="14"/>
  <c r="Q69" i="14"/>
  <c r="AC308" i="14"/>
  <c r="D308" i="14"/>
  <c r="Z308" i="14" s="1"/>
  <c r="AD308" i="14" s="1"/>
  <c r="AE319" i="14"/>
  <c r="F109" i="14"/>
  <c r="V109" i="14" s="1"/>
  <c r="D159" i="14"/>
  <c r="T159" i="14" s="1"/>
  <c r="X159" i="14" s="1"/>
  <c r="G108" i="14"/>
  <c r="W108" i="14" s="1"/>
  <c r="M115" i="14"/>
  <c r="I210" i="14"/>
  <c r="I160" i="14"/>
  <c r="O110" i="14"/>
  <c r="W308" i="14"/>
  <c r="AE307" i="14"/>
  <c r="F208" i="14"/>
  <c r="V208" i="14" s="1"/>
  <c r="D58" i="14"/>
  <c r="T58" i="14" s="1"/>
  <c r="X58" i="14" s="1"/>
  <c r="D109" i="14"/>
  <c r="T109" i="14" s="1"/>
  <c r="X109" i="14" s="1"/>
  <c r="D158" i="14"/>
  <c r="T158" i="14" s="1"/>
  <c r="X158" i="14" s="1"/>
  <c r="K160" i="14"/>
  <c r="H69" i="14"/>
  <c r="L69" i="14" s="1"/>
  <c r="D209" i="14"/>
  <c r="T209" i="14" s="1"/>
  <c r="X209" i="14" s="1"/>
  <c r="Q81" i="14"/>
  <c r="N131" i="14"/>
  <c r="R131" i="14" s="1"/>
  <c r="F108" i="14"/>
  <c r="V108" i="14" s="1"/>
  <c r="F58" i="14"/>
  <c r="V58" i="14" s="1"/>
  <c r="D208" i="14"/>
  <c r="T208" i="14" s="1"/>
  <c r="X208" i="14" s="1"/>
  <c r="K219" i="14"/>
  <c r="J169" i="14"/>
  <c r="J219" i="14"/>
  <c r="I110" i="14"/>
  <c r="I81" i="14"/>
  <c r="S65" i="14"/>
  <c r="Q160" i="14"/>
  <c r="P131" i="14"/>
  <c r="O231" i="14"/>
  <c r="P169" i="14"/>
  <c r="E309" i="14"/>
  <c r="U309" i="14" s="1"/>
  <c r="S348" i="14"/>
  <c r="S319" i="14"/>
  <c r="Q343" i="14"/>
  <c r="W343" i="14"/>
  <c r="I343" i="14"/>
  <c r="O343" i="14"/>
  <c r="U343" i="14"/>
  <c r="H343" i="14"/>
  <c r="L343" i="14" s="1"/>
  <c r="V343" i="14"/>
  <c r="M348" i="14"/>
  <c r="T343" i="14"/>
  <c r="X343" i="14" s="1"/>
  <c r="Z343" i="14"/>
  <c r="AD343" i="14" s="1"/>
  <c r="AA344" i="12"/>
  <c r="G344" i="14" s="1"/>
  <c r="Q344" i="14" s="1"/>
  <c r="AB343" i="14"/>
  <c r="Z344" i="12"/>
  <c r="F344" i="14" s="1"/>
  <c r="J344" i="14" s="1"/>
  <c r="X344" i="12"/>
  <c r="D344" i="14" s="1"/>
  <c r="H344" i="14" s="1"/>
  <c r="L344" i="14" s="1"/>
  <c r="Y345" i="12"/>
  <c r="E345" i="14" s="1"/>
  <c r="O345" i="14" s="1"/>
  <c r="Y344" i="12"/>
  <c r="E344" i="14" s="1"/>
  <c r="I344" i="14" s="1"/>
  <c r="AE336" i="14"/>
  <c r="I337" i="14"/>
  <c r="P337" i="14"/>
  <c r="T337" i="14"/>
  <c r="X337" i="14" s="1"/>
  <c r="Z337" i="14"/>
  <c r="AD337" i="14" s="1"/>
  <c r="AA337" i="14"/>
  <c r="Y336" i="14"/>
  <c r="N337" i="14"/>
  <c r="R337" i="14" s="1"/>
  <c r="U337" i="14"/>
  <c r="M336" i="14"/>
  <c r="AB337" i="14"/>
  <c r="J337" i="14"/>
  <c r="S336" i="14"/>
  <c r="D338" i="14"/>
  <c r="N338" i="14" s="1"/>
  <c r="R338" i="14" s="1"/>
  <c r="G338" i="14"/>
  <c r="W337" i="14"/>
  <c r="AC337" i="14"/>
  <c r="Q337" i="14"/>
  <c r="K337" i="14"/>
  <c r="E338" i="14"/>
  <c r="F338" i="14"/>
  <c r="S128" i="14"/>
  <c r="S76" i="14"/>
  <c r="S289" i="14"/>
  <c r="S10" i="14"/>
  <c r="S292" i="14"/>
  <c r="S248" i="14"/>
  <c r="S28" i="14"/>
  <c r="S42" i="14"/>
  <c r="S178" i="14"/>
  <c r="S98" i="14"/>
  <c r="S192" i="14"/>
  <c r="S247" i="14"/>
  <c r="S31" i="14"/>
  <c r="S242" i="14"/>
  <c r="S276" i="14"/>
  <c r="S135" i="14"/>
  <c r="S285" i="14"/>
  <c r="S228" i="14"/>
  <c r="S19" i="14"/>
  <c r="S235" i="14"/>
  <c r="S176" i="14"/>
  <c r="N143" i="14"/>
  <c r="R143" i="14" s="1"/>
  <c r="X143" i="14"/>
  <c r="Q93" i="14"/>
  <c r="O286" i="14"/>
  <c r="N236" i="14"/>
  <c r="R236" i="14" s="1"/>
  <c r="X236" i="14"/>
  <c r="O293" i="14"/>
  <c r="Q249" i="14"/>
  <c r="P199" i="14"/>
  <c r="O136" i="14"/>
  <c r="O86" i="14"/>
  <c r="N136" i="14"/>
  <c r="R136" i="14" s="1"/>
  <c r="X136" i="14"/>
  <c r="N186" i="14"/>
  <c r="R186" i="14" s="1"/>
  <c r="X186" i="14"/>
  <c r="Q199" i="14"/>
  <c r="Q43" i="14"/>
  <c r="Q286" i="14"/>
  <c r="Q136" i="14"/>
  <c r="O186" i="14"/>
  <c r="P286" i="14"/>
  <c r="N49" i="14"/>
  <c r="R49" i="14" s="1"/>
  <c r="X49" i="14"/>
  <c r="Q143" i="14"/>
  <c r="O93" i="14"/>
  <c r="O249" i="14"/>
  <c r="O143" i="14"/>
  <c r="Q36" i="14"/>
  <c r="P236" i="14"/>
  <c r="N36" i="14"/>
  <c r="R36" i="14" s="1"/>
  <c r="X36" i="14"/>
  <c r="Q186" i="14"/>
  <c r="P86" i="14"/>
  <c r="N242" i="14"/>
  <c r="R242" i="14" s="1"/>
  <c r="X242" i="14"/>
  <c r="N181" i="14"/>
  <c r="R181" i="14" s="1"/>
  <c r="X181" i="14"/>
  <c r="N92" i="14"/>
  <c r="R92" i="14" s="1"/>
  <c r="X92" i="14"/>
  <c r="O269" i="14"/>
  <c r="P8" i="14"/>
  <c r="N86" i="14"/>
  <c r="R86" i="14" s="1"/>
  <c r="X86" i="14"/>
  <c r="N243" i="14"/>
  <c r="R243" i="14" s="1"/>
  <c r="X243" i="14"/>
  <c r="P186" i="14"/>
  <c r="S35" i="14"/>
  <c r="O149" i="14"/>
  <c r="Q86" i="14"/>
  <c r="N81" i="14"/>
  <c r="R81" i="14" s="1"/>
  <c r="X81" i="14"/>
  <c r="P258" i="14"/>
  <c r="N299" i="14"/>
  <c r="R299" i="14" s="1"/>
  <c r="X299" i="14"/>
  <c r="N293" i="14"/>
  <c r="R293" i="14" s="1"/>
  <c r="X293" i="14"/>
  <c r="P299" i="14"/>
  <c r="Q243" i="14"/>
  <c r="N286" i="14"/>
  <c r="R286" i="14" s="1"/>
  <c r="X286" i="14"/>
  <c r="N149" i="14"/>
  <c r="R149" i="14" s="1"/>
  <c r="X149" i="14"/>
  <c r="N43" i="14"/>
  <c r="R43" i="14" s="1"/>
  <c r="X43" i="14"/>
  <c r="P36" i="14"/>
  <c r="P136" i="14"/>
  <c r="Q185" i="14"/>
  <c r="S185" i="14" s="1"/>
  <c r="Y185" i="14"/>
  <c r="S284" i="14"/>
  <c r="S217" i="14"/>
  <c r="M279" i="14"/>
  <c r="S72" i="14"/>
  <c r="S267" i="14"/>
  <c r="S201" i="14"/>
  <c r="S84" i="14"/>
  <c r="S182" i="14"/>
  <c r="S268" i="14"/>
  <c r="S222" i="14"/>
  <c r="S251" i="14"/>
  <c r="S90" i="14"/>
  <c r="S234" i="14"/>
  <c r="S232" i="14"/>
  <c r="O199" i="14"/>
  <c r="O226" i="14"/>
  <c r="S226" i="14" s="1"/>
  <c r="Q92" i="14"/>
  <c r="S92" i="14" s="1"/>
  <c r="O207" i="14"/>
  <c r="O257" i="14"/>
  <c r="Q107" i="14"/>
  <c r="X91" i="14"/>
  <c r="X227" i="14"/>
  <c r="X65" i="14"/>
  <c r="X79" i="14"/>
  <c r="X129" i="14"/>
  <c r="X272" i="14"/>
  <c r="R167" i="14"/>
  <c r="R272" i="14"/>
  <c r="N199" i="14"/>
  <c r="P278" i="14"/>
  <c r="S278" i="14" s="1"/>
  <c r="Q198" i="14"/>
  <c r="O57" i="14"/>
  <c r="P157" i="14"/>
  <c r="X230" i="14"/>
  <c r="X241" i="14"/>
  <c r="Y291" i="14"/>
  <c r="X215" i="14"/>
  <c r="R184" i="14"/>
  <c r="R217" i="14"/>
  <c r="N249" i="14"/>
  <c r="P260" i="14"/>
  <c r="S260" i="14" s="1"/>
  <c r="P198" i="14"/>
  <c r="P207" i="14"/>
  <c r="P257" i="14"/>
  <c r="P210" i="14"/>
  <c r="Q110" i="14"/>
  <c r="Q257" i="14"/>
  <c r="Y275" i="14"/>
  <c r="Y280" i="14"/>
  <c r="Y250" i="14"/>
  <c r="X127" i="14"/>
  <c r="Y240" i="14"/>
  <c r="X130" i="14"/>
  <c r="R227" i="14"/>
  <c r="R252" i="14"/>
  <c r="R180" i="14"/>
  <c r="R179" i="14"/>
  <c r="S68" i="14"/>
  <c r="N298" i="14"/>
  <c r="Q207" i="14"/>
  <c r="X252" i="14"/>
  <c r="X179" i="14"/>
  <c r="X217" i="14"/>
  <c r="R265" i="14"/>
  <c r="R230" i="14"/>
  <c r="R291" i="14"/>
  <c r="R129" i="14"/>
  <c r="R127" i="14"/>
  <c r="R80" i="14"/>
  <c r="O49" i="14"/>
  <c r="X265" i="14"/>
  <c r="X167" i="14"/>
  <c r="X225" i="14"/>
  <c r="X184" i="14"/>
  <c r="R91" i="14"/>
  <c r="S134" i="14"/>
  <c r="R130" i="14"/>
  <c r="R102" i="14"/>
  <c r="R65" i="14"/>
  <c r="O193" i="14"/>
  <c r="N193" i="14"/>
  <c r="Q149" i="14"/>
  <c r="O36" i="14"/>
  <c r="Q269" i="14"/>
  <c r="Q57" i="14"/>
  <c r="P57" i="14"/>
  <c r="Q157" i="14"/>
  <c r="O157" i="14"/>
  <c r="O107" i="14"/>
  <c r="N157" i="14"/>
  <c r="N107" i="14"/>
  <c r="X180" i="14"/>
  <c r="Y272" i="14"/>
  <c r="Y165" i="14"/>
  <c r="M289" i="14"/>
  <c r="X291" i="14"/>
  <c r="X102" i="14"/>
  <c r="X80" i="14"/>
  <c r="X90" i="14"/>
  <c r="R241" i="14"/>
  <c r="R225" i="14"/>
  <c r="R215" i="14"/>
  <c r="R90" i="14"/>
  <c r="R79" i="14"/>
  <c r="Y173" i="14"/>
  <c r="Y217" i="14"/>
  <c r="Y232" i="14"/>
  <c r="L178" i="14"/>
  <c r="S132" i="14"/>
  <c r="S179" i="14"/>
  <c r="M247" i="14"/>
  <c r="S184" i="14"/>
  <c r="M182" i="14"/>
  <c r="M282" i="14"/>
  <c r="Y247" i="14"/>
  <c r="Y90" i="14"/>
  <c r="Y98" i="14"/>
  <c r="Y235" i="14"/>
  <c r="Y192" i="14"/>
  <c r="M234" i="14"/>
  <c r="Y176" i="14"/>
  <c r="Y231" i="14"/>
  <c r="M276" i="14"/>
  <c r="M201" i="14"/>
  <c r="Y68" i="14"/>
  <c r="Y76" i="14"/>
  <c r="M267" i="14"/>
  <c r="Y119" i="14"/>
  <c r="Y72" i="14"/>
  <c r="Y69" i="14"/>
  <c r="Y201" i="14"/>
  <c r="S215" i="14"/>
  <c r="M173" i="14"/>
  <c r="M251" i="14"/>
  <c r="Y169" i="14"/>
  <c r="Y128" i="14"/>
  <c r="Y178" i="14"/>
  <c r="Y268" i="14"/>
  <c r="Y267" i="14"/>
  <c r="Y84" i="14"/>
  <c r="Y248" i="14"/>
  <c r="S265" i="14"/>
  <c r="Y135" i="14"/>
  <c r="Y289" i="14"/>
  <c r="Y222" i="14"/>
  <c r="Y234" i="14"/>
  <c r="Y81" i="14"/>
  <c r="S279" i="14"/>
  <c r="Y181" i="14"/>
  <c r="M72" i="14"/>
  <c r="S173" i="14"/>
  <c r="H278" i="14"/>
  <c r="L278" i="14" s="1"/>
  <c r="N278" i="14"/>
  <c r="H8" i="14"/>
  <c r="L8" i="14" s="1"/>
  <c r="N8" i="14"/>
  <c r="R8" i="14" s="1"/>
  <c r="J269" i="14"/>
  <c r="P269" i="14"/>
  <c r="J60" i="14"/>
  <c r="P60" i="14"/>
  <c r="H257" i="14"/>
  <c r="L257" i="14" s="1"/>
  <c r="N257" i="14"/>
  <c r="J48" i="14"/>
  <c r="M48" i="14" s="1"/>
  <c r="P48" i="14"/>
  <c r="S48" i="14" s="1"/>
  <c r="M68" i="14"/>
  <c r="M217" i="14"/>
  <c r="K258" i="14"/>
  <c r="Q258" i="14"/>
  <c r="H142" i="14"/>
  <c r="L142" i="14" s="1"/>
  <c r="N142" i="14"/>
  <c r="H93" i="14"/>
  <c r="L93" i="14" s="1"/>
  <c r="N93" i="14"/>
  <c r="R93" i="14" s="1"/>
  <c r="J148" i="14"/>
  <c r="P148" i="14"/>
  <c r="S148" i="14" s="1"/>
  <c r="J298" i="14"/>
  <c r="P298" i="14"/>
  <c r="J9" i="14"/>
  <c r="P9" i="14"/>
  <c r="H281" i="14"/>
  <c r="L281" i="14" s="1"/>
  <c r="N281" i="14"/>
  <c r="H259" i="14"/>
  <c r="N259" i="14"/>
  <c r="R259" i="14" s="1"/>
  <c r="K85" i="14"/>
  <c r="M85" i="14" s="1"/>
  <c r="Q85" i="14"/>
  <c r="S85" i="14" s="1"/>
  <c r="H207" i="14"/>
  <c r="L207" i="14" s="1"/>
  <c r="N207" i="14"/>
  <c r="K142" i="14"/>
  <c r="M142" i="14" s="1"/>
  <c r="Q142" i="14"/>
  <c r="S142" i="14" s="1"/>
  <c r="Y215" i="14"/>
  <c r="J149" i="14"/>
  <c r="P149" i="14"/>
  <c r="J26" i="14"/>
  <c r="P26" i="14"/>
  <c r="I78" i="14"/>
  <c r="M78" i="14" s="1"/>
  <c r="O78" i="14"/>
  <c r="S78" i="14" s="1"/>
  <c r="K26" i="14"/>
  <c r="Q26" i="14"/>
  <c r="H148" i="14"/>
  <c r="L148" i="14" s="1"/>
  <c r="N148" i="14"/>
  <c r="I126" i="14"/>
  <c r="M126" i="14" s="1"/>
  <c r="O126" i="14"/>
  <c r="S126" i="14" s="1"/>
  <c r="K281" i="14"/>
  <c r="M281" i="14" s="1"/>
  <c r="Q281" i="14"/>
  <c r="S281" i="14" s="1"/>
  <c r="J110" i="14"/>
  <c r="P110" i="14"/>
  <c r="H210" i="14"/>
  <c r="L210" i="14" s="1"/>
  <c r="N210" i="14"/>
  <c r="H57" i="14"/>
  <c r="L57" i="14" s="1"/>
  <c r="N57" i="14"/>
  <c r="H160" i="14"/>
  <c r="L160" i="14" s="1"/>
  <c r="N160" i="14"/>
  <c r="H260" i="14"/>
  <c r="L260" i="14" s="1"/>
  <c r="N260" i="14"/>
  <c r="H99" i="14"/>
  <c r="L99" i="14" s="1"/>
  <c r="N99" i="14"/>
  <c r="R99" i="14" s="1"/>
  <c r="I298" i="14"/>
  <c r="O298" i="14"/>
  <c r="H60" i="14"/>
  <c r="L60" i="14" s="1"/>
  <c r="N60" i="14"/>
  <c r="H31" i="14"/>
  <c r="L31" i="14" s="1"/>
  <c r="N31" i="14"/>
  <c r="R31" i="14" s="1"/>
  <c r="H110" i="14"/>
  <c r="L110" i="14" s="1"/>
  <c r="N110" i="14"/>
  <c r="J107" i="14"/>
  <c r="P107" i="14"/>
  <c r="Y285" i="14"/>
  <c r="Y228" i="14"/>
  <c r="Y276" i="14"/>
  <c r="Y131" i="14"/>
  <c r="Y242" i="14"/>
  <c r="Y219" i="14"/>
  <c r="Y292" i="14"/>
  <c r="S122" i="14"/>
  <c r="S282" i="14"/>
  <c r="S180" i="14"/>
  <c r="H293" i="14"/>
  <c r="L293" i="14" s="1"/>
  <c r="H43" i="14"/>
  <c r="L43" i="14" s="1"/>
  <c r="K149" i="14"/>
  <c r="I86" i="14"/>
  <c r="J198" i="14"/>
  <c r="Y92" i="14"/>
  <c r="K92" i="14"/>
  <c r="M92" i="14" s="1"/>
  <c r="I257" i="14"/>
  <c r="H186" i="14"/>
  <c r="L186" i="14" s="1"/>
  <c r="J8" i="14"/>
  <c r="H49" i="14"/>
  <c r="L49" i="14" s="1"/>
  <c r="I193" i="14"/>
  <c r="X193" i="14"/>
  <c r="H193" i="14"/>
  <c r="L193" i="14" s="1"/>
  <c r="I49" i="14"/>
  <c r="X199" i="14"/>
  <c r="H199" i="14"/>
  <c r="L199" i="14" s="1"/>
  <c r="I249" i="14"/>
  <c r="I143" i="14"/>
  <c r="I136" i="14"/>
  <c r="K36" i="14"/>
  <c r="H286" i="14"/>
  <c r="L286" i="14" s="1"/>
  <c r="J186" i="14"/>
  <c r="K86" i="14"/>
  <c r="H136" i="14"/>
  <c r="J86" i="14"/>
  <c r="H242" i="14"/>
  <c r="L242" i="14" s="1"/>
  <c r="H181" i="14"/>
  <c r="L181" i="14" s="1"/>
  <c r="H298" i="14"/>
  <c r="L298" i="14" s="1"/>
  <c r="I226" i="14"/>
  <c r="M226" i="14" s="1"/>
  <c r="H92" i="14"/>
  <c r="L92" i="14" s="1"/>
  <c r="K269" i="14"/>
  <c r="L7" i="14"/>
  <c r="K198" i="14"/>
  <c r="Y210" i="14"/>
  <c r="J210" i="14"/>
  <c r="H157" i="14"/>
  <c r="L157" i="14" s="1"/>
  <c r="Y122" i="14"/>
  <c r="Y179" i="14"/>
  <c r="Y160" i="14"/>
  <c r="I293" i="14"/>
  <c r="I199" i="14"/>
  <c r="K43" i="14"/>
  <c r="I36" i="14"/>
  <c r="J57" i="14"/>
  <c r="I157" i="14"/>
  <c r="J157" i="14"/>
  <c r="J258" i="14"/>
  <c r="K143" i="14"/>
  <c r="J299" i="14"/>
  <c r="K199" i="14"/>
  <c r="K93" i="14"/>
  <c r="I149" i="14"/>
  <c r="J36" i="14"/>
  <c r="H86" i="14"/>
  <c r="L86" i="14" s="1"/>
  <c r="Y278" i="14"/>
  <c r="J278" i="14"/>
  <c r="H81" i="14"/>
  <c r="L81" i="14" s="1"/>
  <c r="K185" i="14"/>
  <c r="M185" i="14" s="1"/>
  <c r="K57" i="14"/>
  <c r="K110" i="14"/>
  <c r="K257" i="14"/>
  <c r="K207" i="14"/>
  <c r="Y134" i="14"/>
  <c r="H149" i="14"/>
  <c r="L149" i="14" s="1"/>
  <c r="J199" i="14"/>
  <c r="K286" i="14"/>
  <c r="H236" i="14"/>
  <c r="L236" i="14" s="1"/>
  <c r="J136" i="14"/>
  <c r="Y260" i="14"/>
  <c r="J260" i="14"/>
  <c r="I207" i="14"/>
  <c r="K157" i="14"/>
  <c r="H107" i="14"/>
  <c r="L107" i="14" s="1"/>
  <c r="H299" i="14"/>
  <c r="L299" i="14" s="1"/>
  <c r="H143" i="14"/>
  <c r="L143" i="14" s="1"/>
  <c r="I93" i="14"/>
  <c r="H249" i="14"/>
  <c r="K249" i="14"/>
  <c r="K243" i="14"/>
  <c r="H243" i="14"/>
  <c r="L243" i="14" s="1"/>
  <c r="J236" i="14"/>
  <c r="I286" i="14"/>
  <c r="K136" i="14"/>
  <c r="H36" i="14"/>
  <c r="L36" i="14" s="1"/>
  <c r="I186" i="14"/>
  <c r="K186" i="14"/>
  <c r="J286" i="14"/>
  <c r="I269" i="14"/>
  <c r="J207" i="14"/>
  <c r="J257" i="14"/>
  <c r="I57" i="14"/>
  <c r="I107" i="14"/>
  <c r="K107" i="14"/>
  <c r="Y265" i="14"/>
  <c r="Y284" i="14"/>
  <c r="Y182" i="14"/>
  <c r="Y251" i="14"/>
  <c r="M232" i="14"/>
  <c r="M176" i="14"/>
  <c r="M102" i="14"/>
  <c r="M284" i="14"/>
  <c r="M265" i="14"/>
  <c r="Y279" i="14"/>
  <c r="M268" i="14"/>
  <c r="M132" i="14"/>
  <c r="M248" i="14"/>
  <c r="M192" i="14"/>
  <c r="M76" i="14"/>
  <c r="M285" i="14"/>
  <c r="M42" i="14"/>
  <c r="M84" i="14"/>
  <c r="M222" i="14"/>
  <c r="M291" i="14"/>
  <c r="M134" i="14"/>
  <c r="M122" i="14"/>
  <c r="M235" i="14"/>
  <c r="M178" i="14"/>
  <c r="Y148" i="14"/>
  <c r="Y281" i="14"/>
  <c r="Y142" i="14"/>
  <c r="Y180" i="14"/>
  <c r="M252" i="14"/>
  <c r="M28" i="14"/>
  <c r="M128" i="14"/>
  <c r="M228" i="14"/>
  <c r="Y85" i="14"/>
  <c r="M15" i="14"/>
  <c r="M179" i="14"/>
  <c r="M180" i="14"/>
  <c r="Y282" i="14"/>
  <c r="M184" i="14"/>
  <c r="M135" i="14"/>
  <c r="Y132" i="14"/>
  <c r="Y60" i="14"/>
  <c r="M292" i="14"/>
  <c r="M19" i="14"/>
  <c r="X99" i="14"/>
  <c r="X93" i="14"/>
  <c r="M98" i="14"/>
  <c r="M35" i="14"/>
  <c r="M90" i="14"/>
  <c r="X259" i="14"/>
  <c r="M80" i="14"/>
  <c r="M10" i="14"/>
  <c r="M215" i="14"/>
  <c r="M65" i="14"/>
  <c r="Y184" i="14"/>
  <c r="X8" i="14"/>
  <c r="Y48" i="14"/>
  <c r="X31" i="14"/>
  <c r="Y42" i="14"/>
  <c r="Y10" i="14"/>
  <c r="Y7" i="14"/>
  <c r="Y19" i="14"/>
  <c r="Y15" i="14"/>
  <c r="Y35" i="14"/>
  <c r="Y28" i="14"/>
  <c r="H295" i="12"/>
  <c r="H195" i="12"/>
  <c r="H145" i="12"/>
  <c r="H245" i="12"/>
  <c r="H95" i="12"/>
  <c r="H45" i="12"/>
  <c r="M295" i="12"/>
  <c r="M245" i="12"/>
  <c r="M195" i="12"/>
  <c r="M145" i="12"/>
  <c r="M95" i="12"/>
  <c r="M45" i="12"/>
  <c r="R295" i="12"/>
  <c r="R245" i="12"/>
  <c r="R195" i="12"/>
  <c r="R95" i="12"/>
  <c r="R45" i="12"/>
  <c r="R145" i="12"/>
  <c r="C245" i="12"/>
  <c r="C195" i="12"/>
  <c r="C145" i="12"/>
  <c r="C95" i="12"/>
  <c r="C45" i="12"/>
  <c r="C295" i="12"/>
  <c r="M242" i="14"/>
  <c r="Y31" i="14"/>
  <c r="M31" i="14"/>
  <c r="L269" i="14"/>
  <c r="X7" i="14"/>
  <c r="R7" i="14"/>
  <c r="L128" i="14"/>
  <c r="E258" i="14"/>
  <c r="U258" i="14" s="1"/>
  <c r="G49" i="14"/>
  <c r="W49" i="14" s="1"/>
  <c r="E8" i="14"/>
  <c r="U8" i="14" s="1"/>
  <c r="E108" i="14"/>
  <c r="U108" i="14" s="1"/>
  <c r="E43" i="14"/>
  <c r="U43" i="14" s="1"/>
  <c r="F193" i="14"/>
  <c r="V193" i="14" s="1"/>
  <c r="C249" i="14"/>
  <c r="G293" i="14"/>
  <c r="W293" i="14" s="1"/>
  <c r="C259" i="14"/>
  <c r="G99" i="14"/>
  <c r="W99" i="14" s="1"/>
  <c r="D258" i="14"/>
  <c r="T258" i="14" s="1"/>
  <c r="E158" i="14"/>
  <c r="U158" i="14" s="1"/>
  <c r="E236" i="14"/>
  <c r="U236" i="14" s="1"/>
  <c r="F93" i="14"/>
  <c r="V93" i="14" s="1"/>
  <c r="E208" i="14"/>
  <c r="U208" i="14" s="1"/>
  <c r="F293" i="14"/>
  <c r="V293" i="14" s="1"/>
  <c r="F249" i="14"/>
  <c r="V249" i="14" s="1"/>
  <c r="G8" i="14"/>
  <c r="W8" i="14" s="1"/>
  <c r="C9" i="14"/>
  <c r="G58" i="14"/>
  <c r="W58" i="14" s="1"/>
  <c r="E299" i="14"/>
  <c r="U299" i="14" s="1"/>
  <c r="F49" i="14"/>
  <c r="V49" i="14" s="1"/>
  <c r="F243" i="14"/>
  <c r="V243" i="14" s="1"/>
  <c r="G193" i="14"/>
  <c r="W193" i="14" s="1"/>
  <c r="E58" i="14"/>
  <c r="U58" i="14" s="1"/>
  <c r="C159" i="14"/>
  <c r="F143" i="14"/>
  <c r="V143" i="14" s="1"/>
  <c r="C136" i="14"/>
  <c r="C59" i="14"/>
  <c r="F159" i="14"/>
  <c r="V159" i="14" s="1"/>
  <c r="E243" i="14"/>
  <c r="U243" i="14" s="1"/>
  <c r="F99" i="14"/>
  <c r="V99" i="14" s="1"/>
  <c r="G236" i="14"/>
  <c r="W236" i="14" s="1"/>
  <c r="F259" i="14"/>
  <c r="V259" i="14" s="1"/>
  <c r="C109" i="14"/>
  <c r="D59" i="14"/>
  <c r="T59" i="14" s="1"/>
  <c r="D9" i="14"/>
  <c r="T9" i="14" s="1"/>
  <c r="G299" i="14"/>
  <c r="W299" i="14" s="1"/>
  <c r="F43" i="14"/>
  <c r="V43" i="14" s="1"/>
  <c r="C209" i="14"/>
  <c r="E99" i="14"/>
  <c r="U99" i="14" s="1"/>
  <c r="G158" i="14"/>
  <c r="W158" i="14" s="1"/>
  <c r="Z244" i="12"/>
  <c r="Z144" i="12"/>
  <c r="G37" i="14"/>
  <c r="W37" i="14" s="1"/>
  <c r="D187" i="14"/>
  <c r="T187" i="14" s="1"/>
  <c r="D37" i="14"/>
  <c r="T37" i="14" s="1"/>
  <c r="Z94" i="12"/>
  <c r="F94" i="14" s="1"/>
  <c r="V94" i="14" s="1"/>
  <c r="F87" i="14"/>
  <c r="V87" i="14" s="1"/>
  <c r="F237" i="14"/>
  <c r="V237" i="14" s="1"/>
  <c r="F137" i="14"/>
  <c r="V137" i="14" s="1"/>
  <c r="G137" i="14"/>
  <c r="W137" i="14" s="1"/>
  <c r="E137" i="14"/>
  <c r="U137" i="14" s="1"/>
  <c r="C137" i="14"/>
  <c r="D87" i="14"/>
  <c r="T87" i="14" s="1"/>
  <c r="D237" i="14"/>
  <c r="T237" i="14" s="1"/>
  <c r="E287" i="14"/>
  <c r="U287" i="14" s="1"/>
  <c r="F287" i="14"/>
  <c r="V287" i="14" s="1"/>
  <c r="G87" i="14"/>
  <c r="W87" i="14" s="1"/>
  <c r="G187" i="14"/>
  <c r="W187" i="14" s="1"/>
  <c r="E87" i="14"/>
  <c r="U87" i="14" s="1"/>
  <c r="E187" i="14"/>
  <c r="U187" i="14" s="1"/>
  <c r="C87" i="14"/>
  <c r="C187" i="14"/>
  <c r="D137" i="14"/>
  <c r="T137" i="14" s="1"/>
  <c r="C287" i="14"/>
  <c r="F187" i="14"/>
  <c r="V187" i="14" s="1"/>
  <c r="F37" i="14"/>
  <c r="V37" i="14" s="1"/>
  <c r="G237" i="14"/>
  <c r="W237" i="14" s="1"/>
  <c r="E237" i="14"/>
  <c r="U237" i="14" s="1"/>
  <c r="E37" i="14"/>
  <c r="U37" i="14" s="1"/>
  <c r="C237" i="14"/>
  <c r="C37" i="14"/>
  <c r="D287" i="14"/>
  <c r="T287" i="14" s="1"/>
  <c r="Z44" i="12"/>
  <c r="F44" i="14" s="1"/>
  <c r="V44" i="14" s="1"/>
  <c r="Y159" i="12"/>
  <c r="Y259" i="12"/>
  <c r="AA159" i="12"/>
  <c r="AA259" i="12"/>
  <c r="Y109" i="12"/>
  <c r="Y209" i="12"/>
  <c r="AA109" i="12"/>
  <c r="AA209" i="12"/>
  <c r="W244" i="12"/>
  <c r="C244" i="14" s="1"/>
  <c r="W194" i="12"/>
  <c r="C194" i="14" s="1"/>
  <c r="W94" i="12"/>
  <c r="C94" i="14" s="1"/>
  <c r="Z294" i="12"/>
  <c r="F294" i="14" s="1"/>
  <c r="V294" i="14" s="1"/>
  <c r="Y294" i="12"/>
  <c r="E294" i="14" s="1"/>
  <c r="U294" i="14" s="1"/>
  <c r="Y44" i="12"/>
  <c r="E44" i="14" s="1"/>
  <c r="U44" i="14" s="1"/>
  <c r="Y144" i="12"/>
  <c r="E144" i="14" s="1"/>
  <c r="U144" i="14" s="1"/>
  <c r="AA244" i="12"/>
  <c r="G244" i="14" s="1"/>
  <c r="W244" i="14" s="1"/>
  <c r="AA194" i="12"/>
  <c r="G194" i="14" s="1"/>
  <c r="W194" i="14" s="1"/>
  <c r="AA94" i="12"/>
  <c r="G94" i="14" s="1"/>
  <c r="W94" i="14" s="1"/>
  <c r="X244" i="12"/>
  <c r="D244" i="14" s="1"/>
  <c r="T244" i="14" s="1"/>
  <c r="X94" i="12"/>
  <c r="D94" i="14" s="1"/>
  <c r="T94" i="14" s="1"/>
  <c r="X194" i="12"/>
  <c r="D194" i="14" s="1"/>
  <c r="T194" i="14" s="1"/>
  <c r="W294" i="12"/>
  <c r="C294" i="14" s="1"/>
  <c r="W44" i="12"/>
  <c r="C44" i="14" s="1"/>
  <c r="W144" i="12"/>
  <c r="C144" i="14" s="1"/>
  <c r="Z194" i="12"/>
  <c r="F194" i="14" s="1"/>
  <c r="V194" i="14" s="1"/>
  <c r="Y244" i="12"/>
  <c r="E244" i="14" s="1"/>
  <c r="U244" i="14" s="1"/>
  <c r="Y194" i="12"/>
  <c r="E194" i="14" s="1"/>
  <c r="U194" i="14" s="1"/>
  <c r="Y94" i="12"/>
  <c r="E94" i="14" s="1"/>
  <c r="U94" i="14" s="1"/>
  <c r="AA294" i="12"/>
  <c r="G294" i="14" s="1"/>
  <c r="W294" i="14" s="1"/>
  <c r="AA44" i="12"/>
  <c r="G44" i="14" s="1"/>
  <c r="W44" i="14" s="1"/>
  <c r="AA144" i="12"/>
  <c r="G144" i="14" s="1"/>
  <c r="W144" i="14" s="1"/>
  <c r="X44" i="12"/>
  <c r="D44" i="14" s="1"/>
  <c r="T44" i="14" s="1"/>
  <c r="X144" i="12"/>
  <c r="D144" i="14" s="1"/>
  <c r="T144" i="14" s="1"/>
  <c r="X294" i="12"/>
  <c r="D294" i="14" s="1"/>
  <c r="T294" i="14" s="1"/>
  <c r="Y59" i="12"/>
  <c r="AA59" i="12"/>
  <c r="Y9" i="12"/>
  <c r="AA9" i="12"/>
  <c r="M343" i="14" l="1"/>
  <c r="Z345" i="12"/>
  <c r="F345" i="14" s="1"/>
  <c r="P345" i="14" s="1"/>
  <c r="S345" i="14" s="1"/>
  <c r="AE349" i="14"/>
  <c r="M349" i="14"/>
  <c r="S349" i="14"/>
  <c r="H58" i="14"/>
  <c r="L58" i="14" s="1"/>
  <c r="P158" i="14"/>
  <c r="S231" i="14"/>
  <c r="S119" i="14"/>
  <c r="S219" i="14"/>
  <c r="M131" i="14"/>
  <c r="M231" i="14"/>
  <c r="S160" i="14"/>
  <c r="M169" i="14"/>
  <c r="S181" i="14"/>
  <c r="Q309" i="14"/>
  <c r="M69" i="14"/>
  <c r="J108" i="14"/>
  <c r="M181" i="14"/>
  <c r="M119" i="14"/>
  <c r="N158" i="14"/>
  <c r="R158" i="14" s="1"/>
  <c r="P108" i="14"/>
  <c r="O309" i="14"/>
  <c r="P59" i="14"/>
  <c r="AA309" i="14"/>
  <c r="M81" i="14"/>
  <c r="Z344" i="14"/>
  <c r="AD344" i="14" s="1"/>
  <c r="I309" i="14"/>
  <c r="AC309" i="14"/>
  <c r="S131" i="14"/>
  <c r="S169" i="14"/>
  <c r="J209" i="14"/>
  <c r="N58" i="14"/>
  <c r="R58" i="14" s="1"/>
  <c r="S308" i="14"/>
  <c r="J208" i="14"/>
  <c r="S69" i="14"/>
  <c r="H108" i="14"/>
  <c r="L108" i="14" s="1"/>
  <c r="K309" i="14"/>
  <c r="J158" i="14"/>
  <c r="M219" i="14"/>
  <c r="M160" i="14"/>
  <c r="J58" i="14"/>
  <c r="H208" i="14"/>
  <c r="L208" i="14" s="1"/>
  <c r="H209" i="14"/>
  <c r="L209" i="14" s="1"/>
  <c r="P58" i="14"/>
  <c r="P208" i="14"/>
  <c r="AE343" i="14"/>
  <c r="J59" i="14"/>
  <c r="N109" i="14"/>
  <c r="R109" i="14" s="1"/>
  <c r="H158" i="14"/>
  <c r="L158" i="14" s="1"/>
  <c r="N209" i="14"/>
  <c r="R209" i="14" s="1"/>
  <c r="N159" i="14"/>
  <c r="R159" i="14" s="1"/>
  <c r="N344" i="14"/>
  <c r="R344" i="14" s="1"/>
  <c r="N309" i="14"/>
  <c r="R309" i="14" s="1"/>
  <c r="S81" i="14"/>
  <c r="S60" i="14"/>
  <c r="H159" i="14"/>
  <c r="L159" i="14" s="1"/>
  <c r="K108" i="14"/>
  <c r="H109" i="14"/>
  <c r="L109" i="14" s="1"/>
  <c r="P209" i="14"/>
  <c r="Q108" i="14"/>
  <c r="T309" i="14"/>
  <c r="X309" i="14" s="1"/>
  <c r="J308" i="14"/>
  <c r="M308" i="14" s="1"/>
  <c r="V308" i="14"/>
  <c r="Y308" i="14" s="1"/>
  <c r="V344" i="14"/>
  <c r="AB308" i="14"/>
  <c r="AE308" i="14" s="1"/>
  <c r="T308" i="14"/>
  <c r="X308" i="14" s="1"/>
  <c r="N308" i="14"/>
  <c r="R308" i="14" s="1"/>
  <c r="E109" i="14"/>
  <c r="U109" i="14" s="1"/>
  <c r="J109" i="14"/>
  <c r="N108" i="14"/>
  <c r="R108" i="14" s="1"/>
  <c r="S210" i="14"/>
  <c r="N208" i="14"/>
  <c r="R208" i="14" s="1"/>
  <c r="P109" i="14"/>
  <c r="Z309" i="14"/>
  <c r="AD309" i="14" s="1"/>
  <c r="H308" i="14"/>
  <c r="L308" i="14" s="1"/>
  <c r="S343" i="14"/>
  <c r="Y343" i="14"/>
  <c r="N345" i="14"/>
  <c r="R345" i="14" s="1"/>
  <c r="W345" i="14"/>
  <c r="AA344" i="14"/>
  <c r="Z345" i="14"/>
  <c r="AD345" i="14" s="1"/>
  <c r="O344" i="14"/>
  <c r="AB344" i="14"/>
  <c r="H345" i="14"/>
  <c r="L345" i="14" s="1"/>
  <c r="T344" i="14"/>
  <c r="X344" i="14" s="1"/>
  <c r="Y309" i="14"/>
  <c r="U344" i="14"/>
  <c r="P344" i="14"/>
  <c r="W344" i="14"/>
  <c r="V345" i="14"/>
  <c r="AA345" i="14"/>
  <c r="K344" i="14"/>
  <c r="M344" i="14" s="1"/>
  <c r="AC344" i="14"/>
  <c r="I345" i="14"/>
  <c r="AC345" i="14"/>
  <c r="U345" i="14"/>
  <c r="K345" i="14"/>
  <c r="S337" i="14"/>
  <c r="Y337" i="14"/>
  <c r="Z338" i="14"/>
  <c r="AD338" i="14" s="1"/>
  <c r="M337" i="14"/>
  <c r="AE337" i="14"/>
  <c r="H338" i="14"/>
  <c r="L338" i="14" s="1"/>
  <c r="T338" i="14"/>
  <c r="X338" i="14" s="1"/>
  <c r="U338" i="14"/>
  <c r="I338" i="14"/>
  <c r="AA338" i="14"/>
  <c r="O338" i="14"/>
  <c r="Q338" i="14"/>
  <c r="K338" i="14"/>
  <c r="AC338" i="14"/>
  <c r="W338" i="14"/>
  <c r="V338" i="14"/>
  <c r="J338" i="14"/>
  <c r="AB338" i="14"/>
  <c r="P338" i="14"/>
  <c r="S199" i="14"/>
  <c r="S86" i="14"/>
  <c r="S186" i="14"/>
  <c r="S136" i="14"/>
  <c r="S286" i="14"/>
  <c r="S36" i="14"/>
  <c r="P294" i="14"/>
  <c r="P287" i="14"/>
  <c r="N37" i="14"/>
  <c r="R37" i="14" s="1"/>
  <c r="X37" i="14"/>
  <c r="Q144" i="14"/>
  <c r="P194" i="14"/>
  <c r="Q194" i="14"/>
  <c r="N137" i="14"/>
  <c r="R137" i="14" s="1"/>
  <c r="O287" i="14"/>
  <c r="N294" i="14"/>
  <c r="R294" i="14" s="1"/>
  <c r="O94" i="14"/>
  <c r="Q244" i="14"/>
  <c r="N237" i="14"/>
  <c r="R237" i="14" s="1"/>
  <c r="X237" i="14"/>
  <c r="N144" i="14"/>
  <c r="R144" i="14" s="1"/>
  <c r="X144" i="14"/>
  <c r="Q294" i="14"/>
  <c r="O194" i="14"/>
  <c r="O294" i="14"/>
  <c r="P44" i="14"/>
  <c r="O37" i="14"/>
  <c r="Q87" i="14"/>
  <c r="P137" i="14"/>
  <c r="P94" i="14"/>
  <c r="P259" i="14"/>
  <c r="O58" i="14"/>
  <c r="N258" i="14"/>
  <c r="R258" i="14" s="1"/>
  <c r="X258" i="14"/>
  <c r="Q94" i="14"/>
  <c r="O187" i="14"/>
  <c r="Q237" i="14"/>
  <c r="O137" i="14"/>
  <c r="Q58" i="14"/>
  <c r="O244" i="14"/>
  <c r="N194" i="14"/>
  <c r="R194" i="14" s="1"/>
  <c r="X194" i="14"/>
  <c r="O237" i="14"/>
  <c r="O299" i="14"/>
  <c r="N59" i="14"/>
  <c r="R59" i="14" s="1"/>
  <c r="N244" i="14"/>
  <c r="R244" i="14" s="1"/>
  <c r="X244" i="14"/>
  <c r="O44" i="14"/>
  <c r="Q137" i="14"/>
  <c r="P87" i="14"/>
  <c r="Q158" i="14"/>
  <c r="S57" i="14"/>
  <c r="S207" i="14"/>
  <c r="S110" i="14"/>
  <c r="S157" i="14"/>
  <c r="S269" i="14"/>
  <c r="S257" i="14"/>
  <c r="S198" i="14"/>
  <c r="N44" i="14"/>
  <c r="R44" i="14" s="1"/>
  <c r="O144" i="14"/>
  <c r="Y126" i="14"/>
  <c r="P43" i="14"/>
  <c r="P193" i="14"/>
  <c r="X298" i="14"/>
  <c r="O99" i="14"/>
  <c r="Q299" i="14"/>
  <c r="X142" i="14"/>
  <c r="X278" i="14"/>
  <c r="X207" i="14"/>
  <c r="X160" i="14"/>
  <c r="X107" i="14"/>
  <c r="Y226" i="14"/>
  <c r="S107" i="14"/>
  <c r="R160" i="14"/>
  <c r="R210" i="14"/>
  <c r="R148" i="14"/>
  <c r="S149" i="14"/>
  <c r="R207" i="14"/>
  <c r="R257" i="14"/>
  <c r="R193" i="14"/>
  <c r="R249" i="14"/>
  <c r="P37" i="14"/>
  <c r="P93" i="14"/>
  <c r="S93" i="14" s="1"/>
  <c r="X260" i="14"/>
  <c r="Y78" i="14"/>
  <c r="X157" i="14"/>
  <c r="R278" i="14"/>
  <c r="R107" i="14"/>
  <c r="P187" i="14"/>
  <c r="Q236" i="14"/>
  <c r="Q99" i="14"/>
  <c r="X57" i="14"/>
  <c r="X257" i="14"/>
  <c r="X60" i="14"/>
  <c r="X210" i="14"/>
  <c r="X249" i="14"/>
  <c r="R260" i="14"/>
  <c r="R57" i="14"/>
  <c r="Q44" i="14"/>
  <c r="N287" i="14"/>
  <c r="Q187" i="14"/>
  <c r="Q37" i="14"/>
  <c r="P99" i="14"/>
  <c r="O43" i="14"/>
  <c r="Q49" i="14"/>
  <c r="X281" i="14"/>
  <c r="X110" i="14"/>
  <c r="X148" i="14"/>
  <c r="R110" i="14"/>
  <c r="R60" i="14"/>
  <c r="R281" i="14"/>
  <c r="R142" i="14"/>
  <c r="R157" i="14"/>
  <c r="R298" i="14"/>
  <c r="R199" i="14"/>
  <c r="M26" i="14"/>
  <c r="M198" i="14"/>
  <c r="Y26" i="14"/>
  <c r="S26" i="14"/>
  <c r="Y86" i="14"/>
  <c r="Y207" i="14"/>
  <c r="Y257" i="14"/>
  <c r="Y57" i="14"/>
  <c r="Y199" i="14"/>
  <c r="M257" i="14"/>
  <c r="Y198" i="14"/>
  <c r="Y186" i="14"/>
  <c r="I108" i="14"/>
  <c r="O108" i="14"/>
  <c r="J293" i="14"/>
  <c r="P293" i="14"/>
  <c r="I8" i="14"/>
  <c r="O8" i="14"/>
  <c r="Y149" i="14"/>
  <c r="H94" i="14"/>
  <c r="L94" i="14" s="1"/>
  <c r="N94" i="14"/>
  <c r="R94" i="14" s="1"/>
  <c r="I87" i="14"/>
  <c r="O87" i="14"/>
  <c r="H9" i="14"/>
  <c r="L9" i="14" s="1"/>
  <c r="N9" i="14"/>
  <c r="R9" i="14" s="1"/>
  <c r="I243" i="14"/>
  <c r="O243" i="14"/>
  <c r="J143" i="14"/>
  <c r="M143" i="14" s="1"/>
  <c r="P143" i="14"/>
  <c r="S143" i="14" s="1"/>
  <c r="J49" i="14"/>
  <c r="P49" i="14"/>
  <c r="K8" i="14"/>
  <c r="Q8" i="14"/>
  <c r="I208" i="14"/>
  <c r="O208" i="14"/>
  <c r="I236" i="14"/>
  <c r="O236" i="14"/>
  <c r="Y107" i="14"/>
  <c r="J249" i="14"/>
  <c r="M249" i="14" s="1"/>
  <c r="P249" i="14"/>
  <c r="S249" i="14" s="1"/>
  <c r="K293" i="14"/>
  <c r="Q293" i="14"/>
  <c r="I258" i="14"/>
  <c r="O258" i="14"/>
  <c r="S258" i="14" s="1"/>
  <c r="M269" i="14"/>
  <c r="J243" i="14"/>
  <c r="P243" i="14"/>
  <c r="Y157" i="14"/>
  <c r="M199" i="14"/>
  <c r="H87" i="14"/>
  <c r="L87" i="14" s="1"/>
  <c r="N87" i="14"/>
  <c r="J237" i="14"/>
  <c r="P237" i="14"/>
  <c r="H187" i="14"/>
  <c r="L187" i="14" s="1"/>
  <c r="N187" i="14"/>
  <c r="J159" i="14"/>
  <c r="P159" i="14"/>
  <c r="K193" i="14"/>
  <c r="Q193" i="14"/>
  <c r="I158" i="14"/>
  <c r="O158" i="14"/>
  <c r="L259" i="14"/>
  <c r="Y286" i="14"/>
  <c r="S298" i="14"/>
  <c r="I244" i="14"/>
  <c r="J294" i="14"/>
  <c r="I287" i="14"/>
  <c r="K137" i="14"/>
  <c r="J137" i="14"/>
  <c r="K158" i="14"/>
  <c r="X59" i="14"/>
  <c r="H59" i="14"/>
  <c r="L59" i="14" s="1"/>
  <c r="K99" i="14"/>
  <c r="K44" i="14"/>
  <c r="J194" i="14"/>
  <c r="K194" i="14"/>
  <c r="I144" i="14"/>
  <c r="I37" i="14"/>
  <c r="J187" i="14"/>
  <c r="K187" i="14"/>
  <c r="I137" i="14"/>
  <c r="K37" i="14"/>
  <c r="I99" i="14"/>
  <c r="K236" i="14"/>
  <c r="K58" i="14"/>
  <c r="H258" i="14"/>
  <c r="L258" i="14" s="1"/>
  <c r="K144" i="14"/>
  <c r="H244" i="14"/>
  <c r="L244" i="14" s="1"/>
  <c r="J37" i="14"/>
  <c r="J43" i="14"/>
  <c r="I299" i="14"/>
  <c r="X294" i="14"/>
  <c r="H294" i="14"/>
  <c r="L294" i="14" s="1"/>
  <c r="K294" i="14"/>
  <c r="I94" i="14"/>
  <c r="H194" i="14"/>
  <c r="L194" i="14" s="1"/>
  <c r="K244" i="14"/>
  <c r="I44" i="14"/>
  <c r="X287" i="14"/>
  <c r="H287" i="14"/>
  <c r="L287" i="14" s="1"/>
  <c r="I237" i="14"/>
  <c r="H137" i="14"/>
  <c r="L137" i="14" s="1"/>
  <c r="K87" i="14"/>
  <c r="J94" i="14"/>
  <c r="K299" i="14"/>
  <c r="J259" i="14"/>
  <c r="J99" i="14"/>
  <c r="Y93" i="14"/>
  <c r="J93" i="14"/>
  <c r="M93" i="14" s="1"/>
  <c r="J193" i="14"/>
  <c r="K49" i="14"/>
  <c r="Y110" i="14"/>
  <c r="X44" i="14"/>
  <c r="H44" i="14"/>
  <c r="L44" i="14" s="1"/>
  <c r="K94" i="14"/>
  <c r="J44" i="14"/>
  <c r="S7" i="14"/>
  <c r="H144" i="14"/>
  <c r="L144" i="14" s="1"/>
  <c r="I194" i="14"/>
  <c r="I294" i="14"/>
  <c r="K237" i="14"/>
  <c r="I187" i="14"/>
  <c r="J287" i="14"/>
  <c r="H237" i="14"/>
  <c r="L237" i="14" s="1"/>
  <c r="J87" i="14"/>
  <c r="H37" i="14"/>
  <c r="L37" i="14" s="1"/>
  <c r="I58" i="14"/>
  <c r="I43" i="14"/>
  <c r="Y269" i="14"/>
  <c r="Y136" i="14"/>
  <c r="Y298" i="14"/>
  <c r="M298" i="14"/>
  <c r="M207" i="14"/>
  <c r="M136" i="14"/>
  <c r="X187" i="14"/>
  <c r="X94" i="14"/>
  <c r="Y249" i="14"/>
  <c r="M186" i="14"/>
  <c r="X87" i="14"/>
  <c r="M86" i="14"/>
  <c r="Y208" i="14"/>
  <c r="M278" i="14"/>
  <c r="M57" i="14"/>
  <c r="M260" i="14"/>
  <c r="M148" i="14"/>
  <c r="M149" i="14"/>
  <c r="M107" i="14"/>
  <c r="M7" i="14"/>
  <c r="M36" i="14"/>
  <c r="M286" i="14"/>
  <c r="Y143" i="14"/>
  <c r="Y108" i="14"/>
  <c r="Y258" i="14"/>
  <c r="M60" i="14"/>
  <c r="M157" i="14"/>
  <c r="M110" i="14"/>
  <c r="M210" i="14"/>
  <c r="X9" i="14"/>
  <c r="Y36" i="14"/>
  <c r="G188" i="14"/>
  <c r="W188" i="14" s="1"/>
  <c r="G9" i="14"/>
  <c r="W9" i="14" s="1"/>
  <c r="E59" i="14"/>
  <c r="U59" i="14" s="1"/>
  <c r="G109" i="14"/>
  <c r="W109" i="14" s="1"/>
  <c r="G259" i="14"/>
  <c r="W259" i="14" s="1"/>
  <c r="G288" i="14"/>
  <c r="W288" i="14" s="1"/>
  <c r="E209" i="14"/>
  <c r="U209" i="14" s="1"/>
  <c r="G159" i="14"/>
  <c r="W159" i="14" s="1"/>
  <c r="E259" i="14"/>
  <c r="U259" i="14" s="1"/>
  <c r="G287" i="14"/>
  <c r="W287" i="14" s="1"/>
  <c r="L136" i="14"/>
  <c r="L249" i="14"/>
  <c r="E9" i="14"/>
  <c r="U9" i="14" s="1"/>
  <c r="G59" i="14"/>
  <c r="W59" i="14" s="1"/>
  <c r="G209" i="14"/>
  <c r="W209" i="14" s="1"/>
  <c r="E159" i="14"/>
  <c r="U159" i="14" s="1"/>
  <c r="F144" i="14"/>
  <c r="V144" i="14" s="1"/>
  <c r="F244" i="14"/>
  <c r="V244" i="14" s="1"/>
  <c r="X145" i="12"/>
  <c r="D145" i="14" s="1"/>
  <c r="T145" i="14" s="1"/>
  <c r="F138" i="14"/>
  <c r="V138" i="14" s="1"/>
  <c r="F38" i="14"/>
  <c r="V38" i="14" s="1"/>
  <c r="E188" i="14"/>
  <c r="U188" i="14" s="1"/>
  <c r="D288" i="14"/>
  <c r="T288" i="14" s="1"/>
  <c r="F288" i="14"/>
  <c r="V288" i="14" s="1"/>
  <c r="C88" i="14"/>
  <c r="C238" i="14"/>
  <c r="E38" i="14"/>
  <c r="U38" i="14" s="1"/>
  <c r="D238" i="14"/>
  <c r="T238" i="14" s="1"/>
  <c r="D138" i="14"/>
  <c r="T138" i="14" s="1"/>
  <c r="C138" i="14"/>
  <c r="C288" i="14"/>
  <c r="D188" i="14"/>
  <c r="T188" i="14" s="1"/>
  <c r="G88" i="14"/>
  <c r="W88" i="14" s="1"/>
  <c r="G238" i="14"/>
  <c r="W238" i="14" s="1"/>
  <c r="E88" i="14"/>
  <c r="U88" i="14" s="1"/>
  <c r="E238" i="14"/>
  <c r="U238" i="14" s="1"/>
  <c r="D88" i="14"/>
  <c r="T88" i="14" s="1"/>
  <c r="D38" i="14"/>
  <c r="T38" i="14" s="1"/>
  <c r="F238" i="14"/>
  <c r="V238" i="14" s="1"/>
  <c r="F188" i="14"/>
  <c r="V188" i="14" s="1"/>
  <c r="C188" i="14"/>
  <c r="Y295" i="12"/>
  <c r="W295" i="12"/>
  <c r="AA295" i="12"/>
  <c r="X295" i="12"/>
  <c r="X45" i="12"/>
  <c r="Z245" i="12"/>
  <c r="F245" i="14" s="1"/>
  <c r="V245" i="14" s="1"/>
  <c r="Z95" i="12"/>
  <c r="F95" i="14" s="1"/>
  <c r="V95" i="14" s="1"/>
  <c r="Y195" i="12"/>
  <c r="E195" i="14" s="1"/>
  <c r="U195" i="14" s="1"/>
  <c r="W195" i="12"/>
  <c r="C195" i="14" s="1"/>
  <c r="AA195" i="12"/>
  <c r="G195" i="14" s="1"/>
  <c r="W195" i="14" s="1"/>
  <c r="X195" i="12"/>
  <c r="D195" i="14" s="1"/>
  <c r="T195" i="14" s="1"/>
  <c r="Z295" i="12"/>
  <c r="F295" i="14" s="1"/>
  <c r="V295" i="14" s="1"/>
  <c r="Z195" i="12"/>
  <c r="F195" i="14" s="1"/>
  <c r="V195" i="14" s="1"/>
  <c r="Y45" i="12"/>
  <c r="E45" i="14" s="1"/>
  <c r="U45" i="14" s="1"/>
  <c r="Y245" i="12"/>
  <c r="E245" i="14" s="1"/>
  <c r="U245" i="14" s="1"/>
  <c r="Y95" i="12"/>
  <c r="E95" i="14" s="1"/>
  <c r="U95" i="14" s="1"/>
  <c r="W45" i="12"/>
  <c r="C45" i="14" s="1"/>
  <c r="W245" i="12"/>
  <c r="C245" i="14" s="1"/>
  <c r="W95" i="12"/>
  <c r="C95" i="14" s="1"/>
  <c r="AA45" i="12"/>
  <c r="G45" i="14" s="1"/>
  <c r="W45" i="14" s="1"/>
  <c r="AA145" i="12"/>
  <c r="G145" i="14" s="1"/>
  <c r="W145" i="14" s="1"/>
  <c r="Z45" i="12"/>
  <c r="F45" i="14" s="1"/>
  <c r="V45" i="14" s="1"/>
  <c r="Z145" i="12"/>
  <c r="F145" i="14" s="1"/>
  <c r="V145" i="14" s="1"/>
  <c r="Y145" i="12"/>
  <c r="E145" i="14" s="1"/>
  <c r="U145" i="14" s="1"/>
  <c r="W145" i="12"/>
  <c r="C145" i="14" s="1"/>
  <c r="AA245" i="12"/>
  <c r="G245" i="14" s="1"/>
  <c r="W245" i="14" s="1"/>
  <c r="AA95" i="12"/>
  <c r="G95" i="14" s="1"/>
  <c r="W95" i="14" s="1"/>
  <c r="X245" i="12"/>
  <c r="D245" i="14" s="1"/>
  <c r="T245" i="14" s="1"/>
  <c r="X95" i="12"/>
  <c r="D95" i="14" s="1"/>
  <c r="T95" i="14" s="1"/>
  <c r="J345" i="14" l="1"/>
  <c r="M345" i="14" s="1"/>
  <c r="AB345" i="14"/>
  <c r="AE345" i="14" s="1"/>
  <c r="AE309" i="14"/>
  <c r="S309" i="14"/>
  <c r="M309" i="14"/>
  <c r="M108" i="14"/>
  <c r="O109" i="14"/>
  <c r="M208" i="14"/>
  <c r="S208" i="14"/>
  <c r="I109" i="14"/>
  <c r="S108" i="14"/>
  <c r="S344" i="14"/>
  <c r="AE344" i="14"/>
  <c r="Y344" i="14"/>
  <c r="Y345" i="14"/>
  <c r="M338" i="14"/>
  <c r="AE338" i="14"/>
  <c r="Y338" i="14"/>
  <c r="S338" i="14"/>
  <c r="S87" i="14"/>
  <c r="S187" i="14"/>
  <c r="S194" i="14"/>
  <c r="S44" i="14"/>
  <c r="S58" i="14"/>
  <c r="S94" i="14"/>
  <c r="S37" i="14"/>
  <c r="S294" i="14"/>
  <c r="S137" i="14"/>
  <c r="P145" i="14"/>
  <c r="O95" i="14"/>
  <c r="N138" i="14"/>
  <c r="R138" i="14" s="1"/>
  <c r="X138" i="14"/>
  <c r="O159" i="14"/>
  <c r="P45" i="14"/>
  <c r="P188" i="14"/>
  <c r="N188" i="14"/>
  <c r="R188" i="14" s="1"/>
  <c r="N238" i="14"/>
  <c r="R238" i="14" s="1"/>
  <c r="X238" i="14"/>
  <c r="Q288" i="14"/>
  <c r="Q145" i="14"/>
  <c r="P95" i="14"/>
  <c r="O88" i="14"/>
  <c r="N288" i="14"/>
  <c r="R288" i="14" s="1"/>
  <c r="X288" i="14"/>
  <c r="P244" i="14"/>
  <c r="S244" i="14" s="1"/>
  <c r="Y244" i="14"/>
  <c r="O259" i="14"/>
  <c r="N245" i="14"/>
  <c r="R245" i="14" s="1"/>
  <c r="X245" i="14"/>
  <c r="Q95" i="14"/>
  <c r="O145" i="14"/>
  <c r="Q45" i="14"/>
  <c r="N195" i="14"/>
  <c r="R195" i="14" s="1"/>
  <c r="X195" i="14"/>
  <c r="Q195" i="14"/>
  <c r="P245" i="14"/>
  <c r="N38" i="14"/>
  <c r="R38" i="14" s="1"/>
  <c r="Q238" i="14"/>
  <c r="O188" i="14"/>
  <c r="Q188" i="14"/>
  <c r="P195" i="14"/>
  <c r="Q88" i="14"/>
  <c r="O245" i="14"/>
  <c r="O238" i="14"/>
  <c r="P288" i="14"/>
  <c r="P295" i="14"/>
  <c r="O45" i="14"/>
  <c r="P238" i="14"/>
  <c r="O38" i="14"/>
  <c r="S158" i="14"/>
  <c r="S237" i="14"/>
  <c r="S299" i="14"/>
  <c r="S193" i="14"/>
  <c r="S43" i="14"/>
  <c r="S49" i="14"/>
  <c r="S99" i="14"/>
  <c r="O59" i="14"/>
  <c r="P138" i="14"/>
  <c r="R187" i="14"/>
  <c r="Q209" i="14"/>
  <c r="R87" i="14"/>
  <c r="Q245" i="14"/>
  <c r="O195" i="14"/>
  <c r="Q59" i="14"/>
  <c r="Q259" i="14"/>
  <c r="X137" i="14"/>
  <c r="S236" i="14"/>
  <c r="R287" i="14"/>
  <c r="M49" i="14"/>
  <c r="Y299" i="14"/>
  <c r="M158" i="14"/>
  <c r="M8" i="14"/>
  <c r="M293" i="14"/>
  <c r="Y43" i="14"/>
  <c r="Y187" i="14"/>
  <c r="Y99" i="14"/>
  <c r="Y137" i="14"/>
  <c r="M193" i="14"/>
  <c r="Y94" i="14"/>
  <c r="Y236" i="14"/>
  <c r="M299" i="14"/>
  <c r="M58" i="14"/>
  <c r="M236" i="14"/>
  <c r="M87" i="14"/>
  <c r="S293" i="14"/>
  <c r="K287" i="14"/>
  <c r="M287" i="14" s="1"/>
  <c r="Q287" i="14"/>
  <c r="S287" i="14" s="1"/>
  <c r="J38" i="14"/>
  <c r="P38" i="14"/>
  <c r="I209" i="14"/>
  <c r="O209" i="14"/>
  <c r="K109" i="14"/>
  <c r="Q109" i="14"/>
  <c r="Y193" i="14"/>
  <c r="Y58" i="14"/>
  <c r="Y194" i="14"/>
  <c r="M43" i="14"/>
  <c r="S243" i="14"/>
  <c r="J144" i="14"/>
  <c r="M144" i="14" s="1"/>
  <c r="P144" i="14"/>
  <c r="S144" i="14" s="1"/>
  <c r="H95" i="14"/>
  <c r="L95" i="14" s="1"/>
  <c r="N95" i="14"/>
  <c r="H145" i="14"/>
  <c r="L145" i="14" s="1"/>
  <c r="N145" i="14"/>
  <c r="K159" i="14"/>
  <c r="Q159" i="14"/>
  <c r="K9" i="14"/>
  <c r="Q9" i="14"/>
  <c r="H88" i="14"/>
  <c r="L88" i="14" s="1"/>
  <c r="N88" i="14"/>
  <c r="R88" i="14" s="1"/>
  <c r="I9" i="14"/>
  <c r="O9" i="14"/>
  <c r="Y158" i="14"/>
  <c r="Y87" i="14"/>
  <c r="S8" i="14"/>
  <c r="H245" i="14"/>
  <c r="L245" i="14" s="1"/>
  <c r="K95" i="14"/>
  <c r="K238" i="14"/>
  <c r="H188" i="14"/>
  <c r="L188" i="14" s="1"/>
  <c r="J138" i="14"/>
  <c r="K245" i="14"/>
  <c r="I145" i="14"/>
  <c r="J95" i="14"/>
  <c r="J188" i="14"/>
  <c r="K88" i="14"/>
  <c r="H138" i="14"/>
  <c r="L138" i="14" s="1"/>
  <c r="J288" i="14"/>
  <c r="I159" i="14"/>
  <c r="K59" i="14"/>
  <c r="Y294" i="14"/>
  <c r="I45" i="14"/>
  <c r="H38" i="14"/>
  <c r="I259" i="14"/>
  <c r="K288" i="14"/>
  <c r="J145" i="14"/>
  <c r="I95" i="14"/>
  <c r="J195" i="14"/>
  <c r="H195" i="14"/>
  <c r="L195" i="14" s="1"/>
  <c r="K195" i="14"/>
  <c r="I195" i="14"/>
  <c r="J245" i="14"/>
  <c r="J238" i="14"/>
  <c r="I238" i="14"/>
  <c r="H238" i="14"/>
  <c r="L238" i="14" s="1"/>
  <c r="H288" i="14"/>
  <c r="L288" i="14" s="1"/>
  <c r="K209" i="14"/>
  <c r="K259" i="14"/>
  <c r="I59" i="14"/>
  <c r="Y237" i="14"/>
  <c r="K45" i="14"/>
  <c r="J45" i="14"/>
  <c r="K145" i="14"/>
  <c r="I245" i="14"/>
  <c r="J295" i="14"/>
  <c r="I88" i="14"/>
  <c r="I38" i="14"/>
  <c r="I188" i="14"/>
  <c r="J244" i="14"/>
  <c r="M244" i="14" s="1"/>
  <c r="K188" i="14"/>
  <c r="Y49" i="14"/>
  <c r="M243" i="14"/>
  <c r="M99" i="14"/>
  <c r="Y293" i="14"/>
  <c r="M94" i="14"/>
  <c r="M37" i="14"/>
  <c r="M258" i="14"/>
  <c r="M294" i="14"/>
  <c r="Y109" i="14"/>
  <c r="Y8" i="14"/>
  <c r="Y243" i="14"/>
  <c r="M187" i="14"/>
  <c r="Y144" i="14"/>
  <c r="M194" i="14"/>
  <c r="M44" i="14"/>
  <c r="M237" i="14"/>
  <c r="M137" i="14"/>
  <c r="X145" i="14"/>
  <c r="Y287" i="14"/>
  <c r="Y44" i="14"/>
  <c r="Y37" i="14"/>
  <c r="E288" i="14"/>
  <c r="U288" i="14" s="1"/>
  <c r="C295" i="14"/>
  <c r="F88" i="14"/>
  <c r="V88" i="14" s="1"/>
  <c r="G38" i="14"/>
  <c r="W38" i="14" s="1"/>
  <c r="D45" i="14"/>
  <c r="T45" i="14" s="1"/>
  <c r="D295" i="14"/>
  <c r="T295" i="14" s="1"/>
  <c r="E138" i="14"/>
  <c r="U138" i="14" s="1"/>
  <c r="G138" i="14"/>
  <c r="W138" i="14" s="1"/>
  <c r="C38" i="14"/>
  <c r="E295" i="14"/>
  <c r="U295" i="14" s="1"/>
  <c r="G295" i="14"/>
  <c r="W295" i="14" s="1"/>
  <c r="S109" i="14" l="1"/>
  <c r="M109" i="14"/>
  <c r="S209" i="14"/>
  <c r="S238" i="14"/>
  <c r="S45" i="14"/>
  <c r="S159" i="14"/>
  <c r="S195" i="14"/>
  <c r="S188" i="14"/>
  <c r="S95" i="14"/>
  <c r="S145" i="14"/>
  <c r="S259" i="14"/>
  <c r="Q38" i="14"/>
  <c r="S38" i="14" s="1"/>
  <c r="Y38" i="14"/>
  <c r="S245" i="14"/>
  <c r="S59" i="14"/>
  <c r="O288" i="14"/>
  <c r="S288" i="14" s="1"/>
  <c r="Q138" i="14"/>
  <c r="X88" i="14"/>
  <c r="R145" i="14"/>
  <c r="N295" i="14"/>
  <c r="P88" i="14"/>
  <c r="S88" i="14" s="1"/>
  <c r="X188" i="14"/>
  <c r="R95" i="14"/>
  <c r="X95" i="14"/>
  <c r="M9" i="14"/>
  <c r="M209" i="14"/>
  <c r="X38" i="14"/>
  <c r="Y59" i="14"/>
  <c r="S9" i="14"/>
  <c r="M259" i="14"/>
  <c r="Y95" i="14"/>
  <c r="M59" i="14"/>
  <c r="Y159" i="14"/>
  <c r="K295" i="14"/>
  <c r="Q295" i="14"/>
  <c r="H45" i="14"/>
  <c r="L45" i="14" s="1"/>
  <c r="N45" i="14"/>
  <c r="R45" i="14" s="1"/>
  <c r="I295" i="14"/>
  <c r="O295" i="14"/>
  <c r="I138" i="14"/>
  <c r="O138" i="14"/>
  <c r="Y209" i="14"/>
  <c r="M188" i="14"/>
  <c r="Y245" i="14"/>
  <c r="Y195" i="14"/>
  <c r="M159" i="14"/>
  <c r="Y88" i="14"/>
  <c r="J88" i="14"/>
  <c r="M88" i="14" s="1"/>
  <c r="Y188" i="14"/>
  <c r="Y145" i="14"/>
  <c r="K38" i="14"/>
  <c r="M38" i="14" s="1"/>
  <c r="Y288" i="14"/>
  <c r="I288" i="14"/>
  <c r="M288" i="14" s="1"/>
  <c r="Y259" i="14"/>
  <c r="Y238" i="14"/>
  <c r="K138" i="14"/>
  <c r="H295" i="14"/>
  <c r="L295" i="14" s="1"/>
  <c r="M95" i="14"/>
  <c r="Y9" i="14"/>
  <c r="M238" i="14"/>
  <c r="M145" i="14"/>
  <c r="M195" i="14"/>
  <c r="M245" i="14"/>
  <c r="L38" i="14"/>
  <c r="Y45" i="14"/>
  <c r="M45" i="14"/>
  <c r="X295" i="14" l="1"/>
  <c r="X45" i="14"/>
  <c r="S138" i="14"/>
  <c r="R295" i="14"/>
  <c r="Y138" i="14"/>
  <c r="S295" i="14"/>
  <c r="M138" i="14"/>
  <c r="Y295" i="14"/>
  <c r="M295" i="14"/>
  <c r="AA163" i="12" l="1"/>
  <c r="G163" i="14" s="1"/>
  <c r="Z163" i="12"/>
  <c r="F163" i="14" s="1"/>
  <c r="P163" i="14" l="1"/>
  <c r="V163" i="14"/>
  <c r="J163" i="14"/>
  <c r="W163" i="14"/>
  <c r="Q163" i="14"/>
  <c r="K163" i="14"/>
  <c r="S163" i="14" l="1"/>
  <c r="M163" i="14"/>
  <c r="Y163" i="14"/>
</calcChain>
</file>

<file path=xl/comments1.xml><?xml version="1.0" encoding="utf-8"?>
<comments xmlns="http://schemas.openxmlformats.org/spreadsheetml/2006/main">
  <authors>
    <author>TA</author>
    <author>Tracey Anderson</author>
  </authors>
  <commentList>
    <comment ref="E6" authorId="0" shapeId="0">
      <text>
        <r>
          <rPr>
            <b/>
            <sz val="8"/>
            <color indexed="81"/>
            <rFont val="Tahoma"/>
            <family val="2"/>
          </rPr>
          <t>TA:</t>
        </r>
        <r>
          <rPr>
            <sz val="8"/>
            <color indexed="81"/>
            <rFont val="Tahoma"/>
            <family val="2"/>
          </rPr>
          <t xml:space="preserve">
ICRP72 default or highest value if no ICRP recommendation</t>
        </r>
      </text>
    </comment>
    <comment ref="H6" authorId="1" shapeId="0">
      <text>
        <r>
          <rPr>
            <b/>
            <sz val="9"/>
            <color indexed="81"/>
            <rFont val="Tahoma"/>
            <family val="2"/>
          </rPr>
          <t>Tracey Anderson:</t>
        </r>
        <r>
          <rPr>
            <sz val="9"/>
            <color indexed="81"/>
            <rFont val="Tahoma"/>
            <family val="2"/>
          </rPr>
          <t xml:space="preserve">
Integrated using Golikov (2002) time dependence</t>
        </r>
      </text>
    </comment>
  </commentList>
</comments>
</file>

<file path=xl/sharedStrings.xml><?xml version="1.0" encoding="utf-8"?>
<sst xmlns="http://schemas.openxmlformats.org/spreadsheetml/2006/main" count="1707" uniqueCount="351">
  <si>
    <t>About this workbook:</t>
  </si>
  <si>
    <t>Workbook contents</t>
  </si>
  <si>
    <t>Description</t>
  </si>
  <si>
    <t>Status</t>
  </si>
  <si>
    <t>Version control</t>
  </si>
  <si>
    <t>Version</t>
  </si>
  <si>
    <t>Date</t>
  </si>
  <si>
    <t>Tracey Anderson</t>
  </si>
  <si>
    <t>Am-241</t>
  </si>
  <si>
    <t>C-14</t>
  </si>
  <si>
    <t>Co-60</t>
  </si>
  <si>
    <t>Cs-134</t>
  </si>
  <si>
    <t>Cs-137</t>
  </si>
  <si>
    <t>I-131</t>
  </si>
  <si>
    <t>Kr-85</t>
  </si>
  <si>
    <t>Pu-239</t>
  </si>
  <si>
    <t>Ra-226</t>
  </si>
  <si>
    <t>Set</t>
  </si>
  <si>
    <t>Back to Status tab</t>
  </si>
  <si>
    <t>Ar-41</t>
  </si>
  <si>
    <t>Xe-133</t>
  </si>
  <si>
    <t>Sr-90</t>
  </si>
  <si>
    <t>Pu-240</t>
  </si>
  <si>
    <t>Po-210</t>
  </si>
  <si>
    <t>Th-232</t>
  </si>
  <si>
    <t>Doses per unit discharge
(output)</t>
  </si>
  <si>
    <r>
      <t>C</t>
    </r>
    <r>
      <rPr>
        <b/>
        <vertAlign val="subscript"/>
        <sz val="8"/>
        <rFont val="Arial"/>
        <family val="2"/>
      </rPr>
      <t>air</t>
    </r>
    <r>
      <rPr>
        <b/>
        <sz val="8"/>
        <rFont val="Arial"/>
        <family val="2"/>
      </rPr>
      <t xml:space="preserve"> (Bq m</t>
    </r>
    <r>
      <rPr>
        <b/>
        <vertAlign val="superscript"/>
        <sz val="8"/>
        <rFont val="Arial"/>
        <family val="2"/>
      </rPr>
      <t>-3</t>
    </r>
    <r>
      <rPr>
        <b/>
        <sz val="8"/>
        <rFont val="Arial"/>
        <family val="2"/>
      </rPr>
      <t>)</t>
    </r>
  </si>
  <si>
    <t>Pb-210</t>
  </si>
  <si>
    <t>Bi-210</t>
  </si>
  <si>
    <t>Rn-222</t>
  </si>
  <si>
    <t>Po-218</t>
  </si>
  <si>
    <t>Pb-214</t>
  </si>
  <si>
    <t>Bi-214</t>
  </si>
  <si>
    <t>Po-214</t>
  </si>
  <si>
    <t>Ra-228</t>
  </si>
  <si>
    <t>U-238</t>
  </si>
  <si>
    <t>Th-234</t>
  </si>
  <si>
    <t>Pa-234m</t>
  </si>
  <si>
    <t>H-3(HTO)</t>
  </si>
  <si>
    <t>Radionuclide-specific data</t>
  </si>
  <si>
    <t>Dose coefficients</t>
  </si>
  <si>
    <t>Radio-nuclide</t>
  </si>
  <si>
    <t>First progeny</t>
  </si>
  <si>
    <t>Is progeny</t>
  </si>
  <si>
    <t>Is noble</t>
  </si>
  <si>
    <t>Absorp-tion type</t>
  </si>
  <si>
    <t>—</t>
  </si>
  <si>
    <r>
      <t>Sv Bq</t>
    </r>
    <r>
      <rPr>
        <b/>
        <vertAlign val="superscript"/>
        <sz val="8"/>
        <rFont val="Arial"/>
        <family val="2"/>
      </rPr>
      <t>-1</t>
    </r>
  </si>
  <si>
    <r>
      <t>Sv s</t>
    </r>
    <r>
      <rPr>
        <b/>
        <vertAlign val="superscript"/>
        <sz val="8"/>
        <rFont val="Arial"/>
        <family val="2"/>
      </rPr>
      <t>-1</t>
    </r>
    <r>
      <rPr>
        <b/>
        <sz val="8"/>
        <rFont val="Arial"/>
        <family val="2"/>
      </rPr>
      <t xml:space="preserve"> 
Bq</t>
    </r>
    <r>
      <rPr>
        <b/>
        <vertAlign val="superscript"/>
        <sz val="8"/>
        <rFont val="Arial"/>
        <family val="2"/>
      </rPr>
      <t>-1</t>
    </r>
    <r>
      <rPr>
        <b/>
        <sz val="8"/>
        <rFont val="Arial"/>
        <family val="2"/>
      </rPr>
      <t xml:space="preserve"> m</t>
    </r>
    <r>
      <rPr>
        <b/>
        <vertAlign val="superscript"/>
        <sz val="8"/>
        <rFont val="Arial"/>
        <family val="2"/>
      </rPr>
      <t>3</t>
    </r>
  </si>
  <si>
    <t>M</t>
  </si>
  <si>
    <t>n/a</t>
  </si>
  <si>
    <t>-</t>
  </si>
  <si>
    <t>F</t>
  </si>
  <si>
    <t>H-3</t>
  </si>
  <si>
    <t>H-3(OBT)</t>
  </si>
  <si>
    <t>S</t>
  </si>
  <si>
    <t>Parameters</t>
  </si>
  <si>
    <t>Radionuclides</t>
  </si>
  <si>
    <t>Other parameters</t>
  </si>
  <si>
    <t>Parameter</t>
  </si>
  <si>
    <t>Symbol</t>
  </si>
  <si>
    <t>Value</t>
  </si>
  <si>
    <t>Dilution factor at 1 km</t>
  </si>
  <si>
    <r>
      <t>D</t>
    </r>
    <r>
      <rPr>
        <vertAlign val="subscript"/>
        <sz val="8"/>
        <rFont val="Arial"/>
        <family val="2"/>
      </rPr>
      <t>1</t>
    </r>
  </si>
  <si>
    <r>
      <t>s m</t>
    </r>
    <r>
      <rPr>
        <vertAlign val="superscript"/>
        <sz val="8"/>
        <rFont val="Arial"/>
        <family val="2"/>
      </rPr>
      <t>-3</t>
    </r>
  </si>
  <si>
    <t>Discharge rate</t>
  </si>
  <si>
    <t>Q</t>
  </si>
  <si>
    <r>
      <t>Bq s</t>
    </r>
    <r>
      <rPr>
        <vertAlign val="superscript"/>
        <sz val="8"/>
        <rFont val="Arial"/>
        <family val="2"/>
      </rPr>
      <t>-1</t>
    </r>
  </si>
  <si>
    <t>Downwind distance from discharge point (1)</t>
  </si>
  <si>
    <t>x</t>
  </si>
  <si>
    <t>km</t>
  </si>
  <si>
    <r>
      <t>I</t>
    </r>
    <r>
      <rPr>
        <vertAlign val="subscript"/>
        <sz val="8"/>
        <rFont val="Arial"/>
        <family val="2"/>
      </rPr>
      <t>inh</t>
    </r>
  </si>
  <si>
    <t>Annual occupancy at location</t>
  </si>
  <si>
    <r>
      <t>O</t>
    </r>
    <r>
      <rPr>
        <vertAlign val="subscript"/>
        <sz val="8"/>
        <rFont val="Arial"/>
        <family val="2"/>
      </rPr>
      <t>ann</t>
    </r>
  </si>
  <si>
    <t>s</t>
  </si>
  <si>
    <r>
      <t>O</t>
    </r>
    <r>
      <rPr>
        <vertAlign val="subscript"/>
        <sz val="8"/>
        <rFont val="Arial"/>
        <family val="2"/>
      </rPr>
      <t>out</t>
    </r>
  </si>
  <si>
    <r>
      <t>L</t>
    </r>
    <r>
      <rPr>
        <vertAlign val="subscript"/>
        <sz val="8"/>
        <rFont val="Arial"/>
        <family val="2"/>
      </rPr>
      <t>cloud</t>
    </r>
  </si>
  <si>
    <t>h</t>
  </si>
  <si>
    <t>Concentrations</t>
  </si>
  <si>
    <t>Ind dose in plume</t>
  </si>
  <si>
    <r>
      <t>Bq kg</t>
    </r>
    <r>
      <rPr>
        <b/>
        <vertAlign val="superscript"/>
        <sz val="8"/>
        <rFont val="Arial"/>
        <family val="2"/>
      </rPr>
      <t>-1</t>
    </r>
    <r>
      <rPr>
        <b/>
        <sz val="8"/>
        <rFont val="Arial"/>
        <family val="2"/>
      </rPr>
      <t xml:space="preserve">
Bq</t>
    </r>
    <r>
      <rPr>
        <b/>
        <vertAlign val="superscript"/>
        <sz val="8"/>
        <rFont val="Arial"/>
        <family val="2"/>
      </rPr>
      <t>-1</t>
    </r>
    <r>
      <rPr>
        <b/>
        <sz val="8"/>
        <rFont val="Arial"/>
        <family val="2"/>
      </rPr>
      <t xml:space="preserve"> m</t>
    </r>
    <r>
      <rPr>
        <b/>
        <vertAlign val="superscript"/>
        <sz val="8"/>
        <rFont val="Arial"/>
        <family val="2"/>
      </rPr>
      <t>2</t>
    </r>
    <r>
      <rPr>
        <b/>
        <sz val="8"/>
        <rFont val="Arial"/>
        <family val="2"/>
      </rPr>
      <t xml:space="preserve"> s</t>
    </r>
  </si>
  <si>
    <r>
      <t>C</t>
    </r>
    <r>
      <rPr>
        <b/>
        <vertAlign val="subscript"/>
        <sz val="8"/>
        <rFont val="Arial"/>
        <family val="2"/>
      </rPr>
      <t>cereal</t>
    </r>
  </si>
  <si>
    <r>
      <t>C</t>
    </r>
    <r>
      <rPr>
        <b/>
        <vertAlign val="subscript"/>
        <sz val="8"/>
        <rFont val="Arial"/>
        <family val="2"/>
      </rPr>
      <t>veg</t>
    </r>
  </si>
  <si>
    <r>
      <t>C</t>
    </r>
    <r>
      <rPr>
        <b/>
        <vertAlign val="subscript"/>
        <sz val="8"/>
        <rFont val="Arial"/>
        <family val="2"/>
      </rPr>
      <t>milk</t>
    </r>
  </si>
  <si>
    <r>
      <t>C</t>
    </r>
    <r>
      <rPr>
        <b/>
        <vertAlign val="subscript"/>
        <sz val="8"/>
        <rFont val="Arial"/>
        <family val="2"/>
      </rPr>
      <t>meat</t>
    </r>
  </si>
  <si>
    <t>Ind dose deposit</t>
  </si>
  <si>
    <t>Interim calculations</t>
  </si>
  <si>
    <r>
      <t>L</t>
    </r>
    <r>
      <rPr>
        <vertAlign val="subscript"/>
        <sz val="8"/>
        <rFont val="Arial"/>
        <family val="2"/>
      </rPr>
      <t>deposit</t>
    </r>
  </si>
  <si>
    <t>Africa</t>
  </si>
  <si>
    <t>Europe</t>
  </si>
  <si>
    <t>North America</t>
  </si>
  <si>
    <t>West Asia</t>
  </si>
  <si>
    <t>Cereals</t>
  </si>
  <si>
    <t>Other vegetables and fruit</t>
  </si>
  <si>
    <t>Milk and dairy products</t>
  </si>
  <si>
    <t>Meat and offal</t>
  </si>
  <si>
    <t>Region:</t>
  </si>
  <si>
    <t>Ind dose food</t>
  </si>
  <si>
    <t>Asia + Pacific</t>
  </si>
  <si>
    <t>Latin America + Caribbean</t>
  </si>
  <si>
    <t>Location</t>
  </si>
  <si>
    <t>Coastal</t>
  </si>
  <si>
    <t>Inland</t>
  </si>
  <si>
    <t>Individual dose</t>
  </si>
  <si>
    <t>100-500km</t>
  </si>
  <si>
    <t>500-1000km</t>
  </si>
  <si>
    <t>1000-1500km</t>
  </si>
  <si>
    <t>Local</t>
  </si>
  <si>
    <t>Regional</t>
  </si>
  <si>
    <r>
      <t>Density (km</t>
    </r>
    <r>
      <rPr>
        <vertAlign val="superscript"/>
        <sz val="8"/>
        <rFont val="Arial"/>
        <family val="2"/>
      </rPr>
      <t>-2</t>
    </r>
    <r>
      <rPr>
        <sz val="8"/>
        <rFont val="Arial"/>
        <family val="2"/>
      </rPr>
      <t>)</t>
    </r>
  </si>
  <si>
    <t>Number of people</t>
  </si>
  <si>
    <t>Annular area</t>
  </si>
  <si>
    <r>
      <t>A(x</t>
    </r>
    <r>
      <rPr>
        <vertAlign val="subscript"/>
        <sz val="8"/>
        <rFont val="Arial"/>
        <family val="2"/>
      </rPr>
      <t>1</t>
    </r>
    <r>
      <rPr>
        <sz val="8"/>
        <rFont val="Arial"/>
        <family val="2"/>
      </rPr>
      <t>,x</t>
    </r>
    <r>
      <rPr>
        <vertAlign val="subscript"/>
        <sz val="8"/>
        <rFont val="Arial"/>
        <family val="2"/>
      </rPr>
      <t>2</t>
    </r>
    <r>
      <rPr>
        <sz val="8"/>
        <rFont val="Arial"/>
        <family val="2"/>
      </rPr>
      <t>)</t>
    </r>
  </si>
  <si>
    <r>
      <t>x</t>
    </r>
    <r>
      <rPr>
        <vertAlign val="subscript"/>
        <sz val="8"/>
        <rFont val="Arial"/>
        <family val="2"/>
      </rPr>
      <t>1</t>
    </r>
  </si>
  <si>
    <r>
      <t>x</t>
    </r>
    <r>
      <rPr>
        <vertAlign val="subscript"/>
        <sz val="8"/>
        <rFont val="Arial"/>
        <family val="2"/>
      </rPr>
      <t>2</t>
    </r>
    <r>
      <rPr>
        <sz val="8"/>
        <color theme="1"/>
        <rFont val="Arial"/>
        <family val="2"/>
      </rPr>
      <t/>
    </r>
  </si>
  <si>
    <r>
      <t>x</t>
    </r>
    <r>
      <rPr>
        <vertAlign val="subscript"/>
        <sz val="8"/>
        <rFont val="Arial"/>
        <family val="2"/>
      </rPr>
      <t>3</t>
    </r>
    <r>
      <rPr>
        <sz val="8"/>
        <color theme="1"/>
        <rFont val="Arial"/>
        <family val="2"/>
      </rPr>
      <t/>
    </r>
  </si>
  <si>
    <r>
      <t>x</t>
    </r>
    <r>
      <rPr>
        <vertAlign val="subscript"/>
        <sz val="8"/>
        <rFont val="Arial"/>
        <family val="2"/>
      </rPr>
      <t>4</t>
    </r>
    <r>
      <rPr>
        <sz val="8"/>
        <color theme="1"/>
        <rFont val="Arial"/>
        <family val="2"/>
      </rPr>
      <t/>
    </r>
  </si>
  <si>
    <r>
      <t>x</t>
    </r>
    <r>
      <rPr>
        <vertAlign val="subscript"/>
        <sz val="8"/>
        <rFont val="Arial"/>
        <family val="2"/>
      </rPr>
      <t>5</t>
    </r>
    <r>
      <rPr>
        <sz val="8"/>
        <color theme="1"/>
        <rFont val="Arial"/>
        <family val="2"/>
      </rPr>
      <t/>
    </r>
  </si>
  <si>
    <r>
      <t>A(x</t>
    </r>
    <r>
      <rPr>
        <vertAlign val="subscript"/>
        <sz val="8"/>
        <rFont val="Arial"/>
        <family val="2"/>
      </rPr>
      <t>2</t>
    </r>
    <r>
      <rPr>
        <sz val="8"/>
        <rFont val="Arial"/>
        <family val="2"/>
      </rPr>
      <t>,x</t>
    </r>
    <r>
      <rPr>
        <vertAlign val="subscript"/>
        <sz val="8"/>
        <rFont val="Arial"/>
        <family val="2"/>
      </rPr>
      <t>3</t>
    </r>
    <r>
      <rPr>
        <sz val="8"/>
        <rFont val="Arial"/>
        <family val="2"/>
      </rPr>
      <t>)</t>
    </r>
  </si>
  <si>
    <r>
      <t>A(x</t>
    </r>
    <r>
      <rPr>
        <vertAlign val="subscript"/>
        <sz val="8"/>
        <rFont val="Arial"/>
        <family val="2"/>
      </rPr>
      <t>3</t>
    </r>
    <r>
      <rPr>
        <sz val="8"/>
        <rFont val="Arial"/>
        <family val="2"/>
      </rPr>
      <t>,x</t>
    </r>
    <r>
      <rPr>
        <vertAlign val="subscript"/>
        <sz val="8"/>
        <rFont val="Arial"/>
        <family val="2"/>
      </rPr>
      <t>4</t>
    </r>
    <r>
      <rPr>
        <sz val="8"/>
        <rFont val="Arial"/>
        <family val="2"/>
      </rPr>
      <t>)</t>
    </r>
  </si>
  <si>
    <r>
      <t>A(x</t>
    </r>
    <r>
      <rPr>
        <vertAlign val="subscript"/>
        <sz val="8"/>
        <rFont val="Arial"/>
        <family val="2"/>
      </rPr>
      <t>4</t>
    </r>
    <r>
      <rPr>
        <sz val="8"/>
        <rFont val="Arial"/>
        <family val="2"/>
      </rPr>
      <t>,x</t>
    </r>
    <r>
      <rPr>
        <vertAlign val="subscript"/>
        <sz val="8"/>
        <rFont val="Arial"/>
        <family val="2"/>
      </rPr>
      <t>5</t>
    </r>
    <r>
      <rPr>
        <sz val="8"/>
        <rFont val="Arial"/>
        <family val="2"/>
      </rPr>
      <t>)</t>
    </r>
  </si>
  <si>
    <r>
      <t>km</t>
    </r>
    <r>
      <rPr>
        <vertAlign val="superscript"/>
        <sz val="8"/>
        <rFont val="Arial"/>
        <family val="2"/>
      </rPr>
      <t>2</t>
    </r>
  </si>
  <si>
    <t>Total doses</t>
  </si>
  <si>
    <r>
      <t>S</t>
    </r>
    <r>
      <rPr>
        <vertAlign val="subscript"/>
        <sz val="8"/>
        <rFont val="Arial"/>
        <family val="2"/>
      </rPr>
      <t>air</t>
    </r>
  </si>
  <si>
    <r>
      <t>g C kg</t>
    </r>
    <r>
      <rPr>
        <vertAlign val="superscript"/>
        <sz val="8"/>
        <rFont val="Arial"/>
        <family val="2"/>
      </rPr>
      <t>-1</t>
    </r>
  </si>
  <si>
    <r>
      <t>S</t>
    </r>
    <r>
      <rPr>
        <vertAlign val="subscript"/>
        <sz val="8"/>
        <rFont val="Arial"/>
        <family val="2"/>
      </rPr>
      <t>p</t>
    </r>
  </si>
  <si>
    <r>
      <t>C</t>
    </r>
    <r>
      <rPr>
        <b/>
        <vertAlign val="subscript"/>
        <sz val="8"/>
        <rFont val="Arial"/>
        <family val="2"/>
      </rPr>
      <t>pasture</t>
    </r>
    <r>
      <rPr>
        <b/>
        <sz val="8"/>
        <rFont val="Arial"/>
        <family val="2"/>
      </rPr>
      <t xml:space="preserve"> (Bq kg</t>
    </r>
    <r>
      <rPr>
        <b/>
        <vertAlign val="superscript"/>
        <sz val="8"/>
        <rFont val="Arial"/>
        <family val="2"/>
      </rPr>
      <t>-1</t>
    </r>
    <r>
      <rPr>
        <b/>
        <sz val="8"/>
        <rFont val="Arial"/>
        <family val="2"/>
      </rPr>
      <t>)</t>
    </r>
  </si>
  <si>
    <r>
      <t>f</t>
    </r>
    <r>
      <rPr>
        <vertAlign val="subscript"/>
        <sz val="8"/>
        <rFont val="Arial"/>
        <family val="2"/>
      </rPr>
      <t>c</t>
    </r>
  </si>
  <si>
    <t>Conservative assumption</t>
  </si>
  <si>
    <r>
      <t>S</t>
    </r>
    <r>
      <rPr>
        <vertAlign val="subscript"/>
        <sz val="8"/>
        <rFont val="Arial"/>
        <family val="2"/>
      </rPr>
      <t>a</t>
    </r>
  </si>
  <si>
    <r>
      <t>WC</t>
    </r>
    <r>
      <rPr>
        <vertAlign val="subscript"/>
        <sz val="8"/>
        <rFont val="Arial"/>
        <family val="2"/>
      </rPr>
      <t>p</t>
    </r>
  </si>
  <si>
    <t>Fractional water content of cereal</t>
  </si>
  <si>
    <t>Fractional water content of vegetables</t>
  </si>
  <si>
    <t>Fractional water content of pasture</t>
  </si>
  <si>
    <r>
      <t>L kg</t>
    </r>
    <r>
      <rPr>
        <vertAlign val="superscript"/>
        <sz val="8"/>
        <rFont val="Arial"/>
        <family val="2"/>
      </rPr>
      <t>-1</t>
    </r>
  </si>
  <si>
    <t>g</t>
  </si>
  <si>
    <t>Absolute humidity</t>
  </si>
  <si>
    <r>
      <t>H</t>
    </r>
    <r>
      <rPr>
        <vertAlign val="subscript"/>
        <sz val="8"/>
        <rFont val="Arial"/>
        <family val="2"/>
      </rPr>
      <t>a</t>
    </r>
  </si>
  <si>
    <r>
      <t>L m</t>
    </r>
    <r>
      <rPr>
        <vertAlign val="superscript"/>
        <sz val="8"/>
        <rFont val="Arial"/>
        <family val="2"/>
      </rPr>
      <t>-3</t>
    </r>
  </si>
  <si>
    <t>RH</t>
  </si>
  <si>
    <t>Relative humidity</t>
  </si>
  <si>
    <r>
      <t>CR</t>
    </r>
    <r>
      <rPr>
        <vertAlign val="subscript"/>
        <sz val="8"/>
        <rFont val="Arial"/>
        <family val="2"/>
      </rPr>
      <t>s-a</t>
    </r>
  </si>
  <si>
    <t>Empirical constant</t>
  </si>
  <si>
    <t>Ba-137m</t>
  </si>
  <si>
    <t>Ac-228</t>
  </si>
  <si>
    <t>Th-228</t>
  </si>
  <si>
    <t>Y-90</t>
  </si>
  <si>
    <r>
      <t>C</t>
    </r>
    <r>
      <rPr>
        <b/>
        <vertAlign val="subscript"/>
        <sz val="8"/>
        <rFont val="Arial"/>
        <family val="2"/>
      </rPr>
      <t>sw,HTO</t>
    </r>
    <r>
      <rPr>
        <b/>
        <sz val="8"/>
        <rFont val="Arial"/>
        <family val="2"/>
      </rPr>
      <t xml:space="preserve"> (Bq L</t>
    </r>
    <r>
      <rPr>
        <b/>
        <vertAlign val="superscript"/>
        <sz val="8"/>
        <rFont val="Arial"/>
        <family val="2"/>
      </rPr>
      <t>-1</t>
    </r>
    <r>
      <rPr>
        <b/>
        <sz val="8"/>
        <rFont val="Arial"/>
        <family val="2"/>
      </rPr>
      <t>)</t>
    </r>
  </si>
  <si>
    <r>
      <t>CR</t>
    </r>
    <r>
      <rPr>
        <vertAlign val="subscript"/>
        <sz val="8"/>
        <rFont val="Arial"/>
        <family val="2"/>
      </rPr>
      <t>a,HTO</t>
    </r>
  </si>
  <si>
    <r>
      <t>Bq kg</t>
    </r>
    <r>
      <rPr>
        <vertAlign val="superscript"/>
        <sz val="8"/>
        <rFont val="Arial"/>
        <family val="2"/>
      </rPr>
      <t>-1</t>
    </r>
    <r>
      <rPr>
        <sz val="8"/>
        <rFont val="Arial"/>
        <family val="2"/>
      </rPr>
      <t xml:space="preserve"> Bq</t>
    </r>
    <r>
      <rPr>
        <vertAlign val="superscript"/>
        <sz val="8"/>
        <rFont val="Arial"/>
        <family val="2"/>
      </rPr>
      <t>-1</t>
    </r>
    <r>
      <rPr>
        <sz val="8"/>
        <rFont val="Arial"/>
        <family val="2"/>
      </rPr>
      <t xml:space="preserve"> L</t>
    </r>
  </si>
  <si>
    <r>
      <t>WEQ</t>
    </r>
    <r>
      <rPr>
        <vertAlign val="subscript"/>
        <sz val="8"/>
        <rFont val="Arial"/>
        <family val="2"/>
      </rPr>
      <t>p</t>
    </r>
  </si>
  <si>
    <t>Water equivalent factor, vegetables</t>
  </si>
  <si>
    <t>Water equivalent factor, pasture</t>
  </si>
  <si>
    <t>Partition factor</t>
  </si>
  <si>
    <r>
      <t>R</t>
    </r>
    <r>
      <rPr>
        <vertAlign val="subscript"/>
        <sz val="8"/>
        <rFont val="Arial"/>
        <family val="2"/>
      </rPr>
      <t>p</t>
    </r>
  </si>
  <si>
    <t>Concentration ratio for OBT intake, milk</t>
  </si>
  <si>
    <r>
      <t>CR</t>
    </r>
    <r>
      <rPr>
        <vertAlign val="subscript"/>
        <sz val="8"/>
        <rFont val="Arial"/>
        <family val="2"/>
      </rPr>
      <t>a,OBT</t>
    </r>
  </si>
  <si>
    <r>
      <t>Bq kg</t>
    </r>
    <r>
      <rPr>
        <vertAlign val="superscript"/>
        <sz val="8"/>
        <rFont val="Arial"/>
        <family val="2"/>
      </rPr>
      <t>-1</t>
    </r>
    <r>
      <rPr>
        <sz val="8"/>
        <rFont val="Arial"/>
        <family val="2"/>
      </rPr>
      <t xml:space="preserve"> Bq</t>
    </r>
    <r>
      <rPr>
        <vertAlign val="superscript"/>
        <sz val="8"/>
        <rFont val="Arial"/>
        <family val="2"/>
      </rPr>
      <t>-1</t>
    </r>
    <r>
      <rPr>
        <sz val="8"/>
        <rFont val="Arial"/>
        <family val="2"/>
      </rPr>
      <t xml:space="preserve"> kg</t>
    </r>
  </si>
  <si>
    <r>
      <t>d (Bq m</t>
    </r>
    <r>
      <rPr>
        <b/>
        <vertAlign val="superscript"/>
        <sz val="8"/>
        <rFont val="Arial"/>
        <family val="2"/>
      </rPr>
      <t>-2</t>
    </r>
    <r>
      <rPr>
        <b/>
        <sz val="8"/>
        <rFont val="Arial"/>
        <family val="2"/>
      </rPr>
      <t xml:space="preserve"> s</t>
    </r>
    <r>
      <rPr>
        <b/>
        <vertAlign val="superscript"/>
        <sz val="8"/>
        <rFont val="Arial"/>
        <family val="2"/>
      </rPr>
      <t>-1</t>
    </r>
    <r>
      <rPr>
        <b/>
        <sz val="8"/>
        <rFont val="Arial"/>
        <family val="2"/>
      </rPr>
      <t>)</t>
    </r>
  </si>
  <si>
    <t>Pb-212</t>
  </si>
  <si>
    <t>U-234</t>
  </si>
  <si>
    <t>Adult inhalation rate</t>
  </si>
  <si>
    <r>
      <t>m</t>
    </r>
    <r>
      <rPr>
        <vertAlign val="superscript"/>
        <sz val="8"/>
        <rFont val="Arial"/>
        <family val="2"/>
      </rPr>
      <t xml:space="preserve">3 </t>
    </r>
    <r>
      <rPr>
        <sz val="8"/>
        <rFont val="Arial"/>
        <family val="2"/>
      </rPr>
      <t>d</t>
    </r>
    <r>
      <rPr>
        <vertAlign val="superscript"/>
        <sz val="8"/>
        <rFont val="Arial"/>
        <family val="2"/>
      </rPr>
      <t>-1</t>
    </r>
  </si>
  <si>
    <t>Disch'g'd radio- nuclide</t>
  </si>
  <si>
    <t>Progeny/species</t>
  </si>
  <si>
    <t>Disch'g'd r'nuclide</t>
  </si>
  <si>
    <t>I-129</t>
  </si>
  <si>
    <t>Xe-135</t>
  </si>
  <si>
    <t>Xe-138</t>
  </si>
  <si>
    <t>Cs-135</t>
  </si>
  <si>
    <t>Cs-138</t>
  </si>
  <si>
    <r>
      <t>s</t>
    </r>
    <r>
      <rPr>
        <b/>
        <vertAlign val="superscript"/>
        <sz val="8"/>
        <rFont val="Arial"/>
        <family val="2"/>
      </rPr>
      <t>-1</t>
    </r>
  </si>
  <si>
    <t>Mean wind speed</t>
  </si>
  <si>
    <r>
      <t>u</t>
    </r>
    <r>
      <rPr>
        <vertAlign val="subscript"/>
        <sz val="8"/>
        <rFont val="Arial"/>
        <family val="2"/>
      </rPr>
      <t>a</t>
    </r>
  </si>
  <si>
    <r>
      <t>m s</t>
    </r>
    <r>
      <rPr>
        <vertAlign val="superscript"/>
        <sz val="8"/>
        <rFont val="Arial"/>
        <family val="2"/>
      </rPr>
      <t>-1</t>
    </r>
  </si>
  <si>
    <r>
      <t>km s</t>
    </r>
    <r>
      <rPr>
        <vertAlign val="superscript"/>
        <sz val="8"/>
        <rFont val="Arial"/>
        <family val="2"/>
      </rPr>
      <t>-1</t>
    </r>
  </si>
  <si>
    <t>Th-230</t>
  </si>
  <si>
    <t>Concentration ratio for OBT intake, meat</t>
  </si>
  <si>
    <t>Hours per day</t>
  </si>
  <si>
    <r>
      <t>h d</t>
    </r>
    <r>
      <rPr>
        <vertAlign val="superscript"/>
        <sz val="8"/>
        <rFont val="Arial"/>
        <family val="2"/>
      </rPr>
      <t>-1</t>
    </r>
  </si>
  <si>
    <r>
      <t>DC</t>
    </r>
    <r>
      <rPr>
        <vertAlign val="subscript"/>
        <sz val="8"/>
        <rFont val="Arial"/>
        <family val="2"/>
      </rPr>
      <t>Rn-222</t>
    </r>
  </si>
  <si>
    <r>
      <t>Sv Bq</t>
    </r>
    <r>
      <rPr>
        <vertAlign val="superscript"/>
        <sz val="8"/>
        <rFont val="Arial"/>
        <family val="2"/>
      </rPr>
      <t>-1</t>
    </r>
    <r>
      <rPr>
        <sz val="8"/>
        <rFont val="Arial"/>
        <family val="2"/>
      </rPr>
      <t xml:space="preserve"> h</t>
    </r>
    <r>
      <rPr>
        <vertAlign val="superscript"/>
        <sz val="8"/>
        <rFont val="Arial"/>
        <family val="2"/>
      </rPr>
      <t>-1</t>
    </r>
    <r>
      <rPr>
        <sz val="8"/>
        <rFont val="Arial"/>
        <family val="2"/>
      </rPr>
      <t xml:space="preserve"> m</t>
    </r>
    <r>
      <rPr>
        <vertAlign val="superscript"/>
        <sz val="8"/>
        <rFont val="Arial"/>
        <family val="2"/>
      </rPr>
      <t>3</t>
    </r>
  </si>
  <si>
    <r>
      <t>F</t>
    </r>
    <r>
      <rPr>
        <vertAlign val="subscript"/>
        <sz val="8"/>
        <rFont val="Arial"/>
        <family val="2"/>
      </rPr>
      <t>local</t>
    </r>
  </si>
  <si>
    <t>0-100km</t>
  </si>
  <si>
    <t>0km-100km</t>
  </si>
  <si>
    <t>100km-500km</t>
  </si>
  <si>
    <t>500km-1000km</t>
  </si>
  <si>
    <t>1000km-1500km</t>
  </si>
  <si>
    <t>Activity concentration in food in 100th year for continuous unit deposition rate</t>
  </si>
  <si>
    <r>
      <t>H</t>
    </r>
    <r>
      <rPr>
        <b/>
        <vertAlign val="subscript"/>
        <sz val="8"/>
        <rFont val="Arial"/>
        <family val="2"/>
      </rPr>
      <t>E(Atmos),Africa</t>
    </r>
    <r>
      <rPr>
        <b/>
        <sz val="8"/>
        <rFont val="Arial"/>
        <family val="2"/>
      </rPr>
      <t xml:space="preserve"> (Sv y</t>
    </r>
    <r>
      <rPr>
        <b/>
        <vertAlign val="superscript"/>
        <sz val="8"/>
        <rFont val="Arial"/>
        <family val="2"/>
      </rPr>
      <t>-1</t>
    </r>
    <r>
      <rPr>
        <b/>
        <sz val="8"/>
        <rFont val="Arial"/>
        <family val="2"/>
      </rPr>
      <t xml:space="preserve"> Bq</t>
    </r>
    <r>
      <rPr>
        <b/>
        <vertAlign val="superscript"/>
        <sz val="8"/>
        <rFont val="Arial"/>
        <family val="2"/>
      </rPr>
      <t>-1</t>
    </r>
    <r>
      <rPr>
        <b/>
        <sz val="8"/>
        <rFont val="Arial"/>
        <family val="2"/>
      </rPr>
      <t xml:space="preserve"> s)</t>
    </r>
  </si>
  <si>
    <r>
      <t>S</t>
    </r>
    <r>
      <rPr>
        <b/>
        <vertAlign val="subscript"/>
        <sz val="8"/>
        <rFont val="Arial"/>
        <family val="2"/>
      </rPr>
      <t>E(Atmos),Africa</t>
    </r>
    <r>
      <rPr>
        <b/>
        <sz val="8"/>
        <rFont val="Arial"/>
        <family val="2"/>
      </rPr>
      <t xml:space="preserve"> (manSv y</t>
    </r>
    <r>
      <rPr>
        <b/>
        <vertAlign val="superscript"/>
        <sz val="8"/>
        <rFont val="Arial"/>
        <family val="2"/>
      </rPr>
      <t>-1</t>
    </r>
    <r>
      <rPr>
        <b/>
        <sz val="8"/>
        <rFont val="Arial"/>
        <family val="2"/>
      </rPr>
      <t xml:space="preserve"> Bq</t>
    </r>
    <r>
      <rPr>
        <b/>
        <vertAlign val="superscript"/>
        <sz val="8"/>
        <rFont val="Arial"/>
        <family val="2"/>
      </rPr>
      <t>-1</t>
    </r>
    <r>
      <rPr>
        <b/>
        <sz val="8"/>
        <rFont val="Arial"/>
        <family val="2"/>
      </rPr>
      <t xml:space="preserve"> s)</t>
    </r>
  </si>
  <si>
    <r>
      <t>S</t>
    </r>
    <r>
      <rPr>
        <b/>
        <vertAlign val="subscript"/>
        <sz val="8"/>
        <rFont val="Arial"/>
        <family val="2"/>
      </rPr>
      <t>E(Atmos),AsiaPac</t>
    </r>
    <r>
      <rPr>
        <b/>
        <sz val="8"/>
        <rFont val="Arial"/>
        <family val="2"/>
      </rPr>
      <t xml:space="preserve"> (manSv y</t>
    </r>
    <r>
      <rPr>
        <b/>
        <vertAlign val="superscript"/>
        <sz val="8"/>
        <rFont val="Arial"/>
        <family val="2"/>
      </rPr>
      <t>-1</t>
    </r>
    <r>
      <rPr>
        <b/>
        <sz val="8"/>
        <rFont val="Arial"/>
        <family val="2"/>
      </rPr>
      <t xml:space="preserve"> Bq</t>
    </r>
    <r>
      <rPr>
        <b/>
        <vertAlign val="superscript"/>
        <sz val="8"/>
        <rFont val="Arial"/>
        <family val="2"/>
      </rPr>
      <t>-1</t>
    </r>
    <r>
      <rPr>
        <b/>
        <sz val="8"/>
        <rFont val="Arial"/>
        <family val="2"/>
      </rPr>
      <t xml:space="preserve"> s)</t>
    </r>
  </si>
  <si>
    <r>
      <t>H</t>
    </r>
    <r>
      <rPr>
        <b/>
        <vertAlign val="subscript"/>
        <sz val="8"/>
        <rFont val="Arial"/>
        <family val="2"/>
      </rPr>
      <t>E(atmos),AsiaPac</t>
    </r>
    <r>
      <rPr>
        <b/>
        <sz val="8"/>
        <rFont val="Arial"/>
        <family val="2"/>
      </rPr>
      <t xml:space="preserve"> (Sv y</t>
    </r>
    <r>
      <rPr>
        <b/>
        <vertAlign val="superscript"/>
        <sz val="8"/>
        <rFont val="Arial"/>
        <family val="2"/>
      </rPr>
      <t>-1</t>
    </r>
    <r>
      <rPr>
        <b/>
        <sz val="8"/>
        <rFont val="Arial"/>
        <family val="2"/>
      </rPr>
      <t xml:space="preserve"> Bq</t>
    </r>
    <r>
      <rPr>
        <b/>
        <vertAlign val="superscript"/>
        <sz val="8"/>
        <rFont val="Arial"/>
        <family val="2"/>
      </rPr>
      <t>-1</t>
    </r>
    <r>
      <rPr>
        <b/>
        <sz val="8"/>
        <rFont val="Arial"/>
        <family val="2"/>
      </rPr>
      <t xml:space="preserve"> s)</t>
    </r>
  </si>
  <si>
    <r>
      <t>H</t>
    </r>
    <r>
      <rPr>
        <b/>
        <vertAlign val="subscript"/>
        <sz val="8"/>
        <rFont val="Arial"/>
        <family val="2"/>
      </rPr>
      <t>E(Atmos),Europe</t>
    </r>
    <r>
      <rPr>
        <b/>
        <sz val="8"/>
        <rFont val="Arial"/>
        <family val="2"/>
      </rPr>
      <t xml:space="preserve"> (Sv y</t>
    </r>
    <r>
      <rPr>
        <b/>
        <vertAlign val="superscript"/>
        <sz val="8"/>
        <rFont val="Arial"/>
        <family val="2"/>
      </rPr>
      <t>-1</t>
    </r>
    <r>
      <rPr>
        <b/>
        <sz val="8"/>
        <rFont val="Arial"/>
        <family val="2"/>
      </rPr>
      <t xml:space="preserve"> Bq</t>
    </r>
    <r>
      <rPr>
        <b/>
        <vertAlign val="superscript"/>
        <sz val="8"/>
        <rFont val="Arial"/>
        <family val="2"/>
      </rPr>
      <t>-1</t>
    </r>
    <r>
      <rPr>
        <b/>
        <sz val="8"/>
        <rFont val="Arial"/>
        <family val="2"/>
      </rPr>
      <t xml:space="preserve"> s)</t>
    </r>
  </si>
  <si>
    <r>
      <t>S</t>
    </r>
    <r>
      <rPr>
        <b/>
        <vertAlign val="subscript"/>
        <sz val="8"/>
        <rFont val="Arial"/>
        <family val="2"/>
      </rPr>
      <t>E(Atmos),Europe</t>
    </r>
    <r>
      <rPr>
        <b/>
        <sz val="8"/>
        <rFont val="Arial"/>
        <family val="2"/>
      </rPr>
      <t xml:space="preserve"> (manSv y</t>
    </r>
    <r>
      <rPr>
        <b/>
        <vertAlign val="superscript"/>
        <sz val="8"/>
        <rFont val="Arial"/>
        <family val="2"/>
      </rPr>
      <t>-1</t>
    </r>
    <r>
      <rPr>
        <b/>
        <sz val="8"/>
        <rFont val="Arial"/>
        <family val="2"/>
      </rPr>
      <t xml:space="preserve"> Bq</t>
    </r>
    <r>
      <rPr>
        <b/>
        <vertAlign val="superscript"/>
        <sz val="8"/>
        <rFont val="Arial"/>
        <family val="2"/>
      </rPr>
      <t>-1</t>
    </r>
    <r>
      <rPr>
        <b/>
        <sz val="8"/>
        <rFont val="Arial"/>
        <family val="2"/>
      </rPr>
      <t xml:space="preserve"> s)</t>
    </r>
  </si>
  <si>
    <r>
      <t>S</t>
    </r>
    <r>
      <rPr>
        <b/>
        <vertAlign val="subscript"/>
        <sz val="8"/>
        <rFont val="Arial"/>
        <family val="2"/>
      </rPr>
      <t>E(Atmos),LatinAmerica</t>
    </r>
    <r>
      <rPr>
        <b/>
        <sz val="8"/>
        <rFont val="Arial"/>
        <family val="2"/>
      </rPr>
      <t xml:space="preserve"> (manSv y</t>
    </r>
    <r>
      <rPr>
        <b/>
        <vertAlign val="superscript"/>
        <sz val="8"/>
        <rFont val="Arial"/>
        <family val="2"/>
      </rPr>
      <t>-1</t>
    </r>
    <r>
      <rPr>
        <b/>
        <sz val="8"/>
        <rFont val="Arial"/>
        <family val="2"/>
      </rPr>
      <t xml:space="preserve"> Bq</t>
    </r>
    <r>
      <rPr>
        <b/>
        <vertAlign val="superscript"/>
        <sz val="8"/>
        <rFont val="Arial"/>
        <family val="2"/>
      </rPr>
      <t>-1</t>
    </r>
    <r>
      <rPr>
        <b/>
        <sz val="8"/>
        <rFont val="Arial"/>
        <family val="2"/>
      </rPr>
      <t xml:space="preserve"> s)</t>
    </r>
  </si>
  <si>
    <r>
      <t>H</t>
    </r>
    <r>
      <rPr>
        <b/>
        <vertAlign val="subscript"/>
        <sz val="8"/>
        <rFont val="Arial"/>
        <family val="2"/>
      </rPr>
      <t>E(Atmos),LatinAmerica</t>
    </r>
    <r>
      <rPr>
        <b/>
        <sz val="8"/>
        <rFont val="Arial"/>
        <family val="2"/>
      </rPr>
      <t xml:space="preserve"> (Sv y</t>
    </r>
    <r>
      <rPr>
        <b/>
        <vertAlign val="superscript"/>
        <sz val="8"/>
        <rFont val="Arial"/>
        <family val="2"/>
      </rPr>
      <t>-1</t>
    </r>
    <r>
      <rPr>
        <b/>
        <sz val="8"/>
        <rFont val="Arial"/>
        <family val="2"/>
      </rPr>
      <t xml:space="preserve"> Bq</t>
    </r>
    <r>
      <rPr>
        <b/>
        <vertAlign val="superscript"/>
        <sz val="8"/>
        <rFont val="Arial"/>
        <family val="2"/>
      </rPr>
      <t>-1</t>
    </r>
    <r>
      <rPr>
        <b/>
        <sz val="8"/>
        <rFont val="Arial"/>
        <family val="2"/>
      </rPr>
      <t xml:space="preserve"> s)</t>
    </r>
  </si>
  <si>
    <r>
      <t>H</t>
    </r>
    <r>
      <rPr>
        <b/>
        <vertAlign val="subscript"/>
        <sz val="8"/>
        <rFont val="Arial"/>
        <family val="2"/>
      </rPr>
      <t>E(Atmos),Namerica</t>
    </r>
    <r>
      <rPr>
        <b/>
        <sz val="8"/>
        <rFont val="Arial"/>
        <family val="2"/>
      </rPr>
      <t xml:space="preserve"> (Sv y</t>
    </r>
    <r>
      <rPr>
        <b/>
        <vertAlign val="superscript"/>
        <sz val="8"/>
        <rFont val="Arial"/>
        <family val="2"/>
      </rPr>
      <t>-1</t>
    </r>
    <r>
      <rPr>
        <b/>
        <sz val="8"/>
        <rFont val="Arial"/>
        <family val="2"/>
      </rPr>
      <t xml:space="preserve"> Bq</t>
    </r>
    <r>
      <rPr>
        <b/>
        <vertAlign val="superscript"/>
        <sz val="8"/>
        <rFont val="Arial"/>
        <family val="2"/>
      </rPr>
      <t>-1</t>
    </r>
    <r>
      <rPr>
        <b/>
        <sz val="8"/>
        <rFont val="Arial"/>
        <family val="2"/>
      </rPr>
      <t xml:space="preserve"> s)</t>
    </r>
  </si>
  <si>
    <r>
      <t>S</t>
    </r>
    <r>
      <rPr>
        <b/>
        <vertAlign val="subscript"/>
        <sz val="8"/>
        <rFont val="Arial"/>
        <family val="2"/>
      </rPr>
      <t>E(Atmos),NorthAmerica</t>
    </r>
    <r>
      <rPr>
        <b/>
        <sz val="8"/>
        <rFont val="Arial"/>
        <family val="2"/>
      </rPr>
      <t xml:space="preserve"> (manSv y</t>
    </r>
    <r>
      <rPr>
        <b/>
        <vertAlign val="superscript"/>
        <sz val="8"/>
        <rFont val="Arial"/>
        <family val="2"/>
      </rPr>
      <t>-1</t>
    </r>
    <r>
      <rPr>
        <b/>
        <sz val="8"/>
        <rFont val="Arial"/>
        <family val="2"/>
      </rPr>
      <t xml:space="preserve"> Bq</t>
    </r>
    <r>
      <rPr>
        <b/>
        <vertAlign val="superscript"/>
        <sz val="8"/>
        <rFont val="Arial"/>
        <family val="2"/>
      </rPr>
      <t>-1</t>
    </r>
    <r>
      <rPr>
        <b/>
        <sz val="8"/>
        <rFont val="Arial"/>
        <family val="2"/>
      </rPr>
      <t xml:space="preserve"> s)</t>
    </r>
  </si>
  <si>
    <r>
      <t>S</t>
    </r>
    <r>
      <rPr>
        <b/>
        <vertAlign val="subscript"/>
        <sz val="8"/>
        <rFont val="Arial"/>
        <family val="2"/>
      </rPr>
      <t>E(Atmos),WAsia</t>
    </r>
    <r>
      <rPr>
        <b/>
        <sz val="8"/>
        <rFont val="Arial"/>
        <family val="2"/>
      </rPr>
      <t xml:space="preserve"> (manSv y</t>
    </r>
    <r>
      <rPr>
        <b/>
        <vertAlign val="superscript"/>
        <sz val="8"/>
        <rFont val="Arial"/>
        <family val="2"/>
      </rPr>
      <t>-1</t>
    </r>
    <r>
      <rPr>
        <b/>
        <sz val="8"/>
        <rFont val="Arial"/>
        <family val="2"/>
      </rPr>
      <t xml:space="preserve"> Bq</t>
    </r>
    <r>
      <rPr>
        <b/>
        <vertAlign val="superscript"/>
        <sz val="8"/>
        <rFont val="Arial"/>
        <family val="2"/>
      </rPr>
      <t>-1</t>
    </r>
    <r>
      <rPr>
        <b/>
        <sz val="8"/>
        <rFont val="Arial"/>
        <family val="2"/>
      </rPr>
      <t xml:space="preserve"> s)</t>
    </r>
  </si>
  <si>
    <r>
      <t>H</t>
    </r>
    <r>
      <rPr>
        <b/>
        <vertAlign val="subscript"/>
        <sz val="8"/>
        <rFont val="Arial"/>
        <family val="2"/>
      </rPr>
      <t>E(Atmos),WAsia</t>
    </r>
    <r>
      <rPr>
        <b/>
        <sz val="8"/>
        <rFont val="Arial"/>
        <family val="2"/>
      </rPr>
      <t xml:space="preserve"> (Sv y</t>
    </r>
    <r>
      <rPr>
        <b/>
        <vertAlign val="superscript"/>
        <sz val="8"/>
        <rFont val="Arial"/>
        <family val="2"/>
      </rPr>
      <t>-1</t>
    </r>
    <r>
      <rPr>
        <b/>
        <sz val="8"/>
        <rFont val="Arial"/>
        <family val="2"/>
      </rPr>
      <t xml:space="preserve"> Bq</t>
    </r>
    <r>
      <rPr>
        <b/>
        <vertAlign val="superscript"/>
        <sz val="8"/>
        <rFont val="Arial"/>
        <family val="2"/>
      </rPr>
      <t>-1</t>
    </r>
    <r>
      <rPr>
        <b/>
        <sz val="8"/>
        <rFont val="Arial"/>
        <family val="2"/>
      </rPr>
      <t xml:space="preserve"> s)</t>
    </r>
  </si>
  <si>
    <r>
      <t>H</t>
    </r>
    <r>
      <rPr>
        <b/>
        <vertAlign val="subscript"/>
        <sz val="8"/>
        <rFont val="Arial"/>
        <family val="2"/>
      </rPr>
      <t>E(ing),cereal,Africa</t>
    </r>
  </si>
  <si>
    <r>
      <t>H</t>
    </r>
    <r>
      <rPr>
        <b/>
        <vertAlign val="subscript"/>
        <sz val="8"/>
        <rFont val="Arial"/>
        <family val="2"/>
      </rPr>
      <t>E(ing),veg,Africa</t>
    </r>
  </si>
  <si>
    <r>
      <t>H</t>
    </r>
    <r>
      <rPr>
        <b/>
        <vertAlign val="subscript"/>
        <sz val="8"/>
        <rFont val="Arial"/>
        <family val="2"/>
      </rPr>
      <t>E(ing),milk,Africa</t>
    </r>
  </si>
  <si>
    <r>
      <t>H</t>
    </r>
    <r>
      <rPr>
        <b/>
        <vertAlign val="subscript"/>
        <sz val="8"/>
        <rFont val="Arial"/>
        <family val="2"/>
      </rPr>
      <t>E(ing),meat,Africa</t>
    </r>
  </si>
  <si>
    <r>
      <t>H</t>
    </r>
    <r>
      <rPr>
        <b/>
        <vertAlign val="subscript"/>
        <sz val="8"/>
        <rFont val="Arial"/>
        <family val="2"/>
      </rPr>
      <t>E(ing),Africa</t>
    </r>
  </si>
  <si>
    <r>
      <t>H</t>
    </r>
    <r>
      <rPr>
        <b/>
        <vertAlign val="subscript"/>
        <sz val="8"/>
        <rFont val="Arial"/>
        <family val="2"/>
      </rPr>
      <t>E(ing),AsiaPac</t>
    </r>
  </si>
  <si>
    <r>
      <t>H</t>
    </r>
    <r>
      <rPr>
        <b/>
        <vertAlign val="subscript"/>
        <sz val="8"/>
        <rFont val="Arial"/>
        <family val="2"/>
      </rPr>
      <t>E(ing),meat,AsiaPac</t>
    </r>
  </si>
  <si>
    <r>
      <t>H</t>
    </r>
    <r>
      <rPr>
        <b/>
        <vertAlign val="subscript"/>
        <sz val="8"/>
        <rFont val="Arial"/>
        <family val="2"/>
      </rPr>
      <t>E(ing),milk,AsiaPac</t>
    </r>
  </si>
  <si>
    <r>
      <t>H</t>
    </r>
    <r>
      <rPr>
        <b/>
        <vertAlign val="subscript"/>
        <sz val="8"/>
        <rFont val="Arial"/>
        <family val="2"/>
      </rPr>
      <t>E(ing),veg,AsiaPac</t>
    </r>
  </si>
  <si>
    <r>
      <t>H</t>
    </r>
    <r>
      <rPr>
        <b/>
        <vertAlign val="subscript"/>
        <sz val="8"/>
        <rFont val="Arial"/>
        <family val="2"/>
      </rPr>
      <t>E(ing),cereal,AsiaPac</t>
    </r>
  </si>
  <si>
    <r>
      <t>H</t>
    </r>
    <r>
      <rPr>
        <b/>
        <vertAlign val="subscript"/>
        <sz val="8"/>
        <rFont val="Arial"/>
        <family val="2"/>
      </rPr>
      <t>E(ing),cereal,Europe</t>
    </r>
  </si>
  <si>
    <r>
      <t>H</t>
    </r>
    <r>
      <rPr>
        <b/>
        <vertAlign val="subscript"/>
        <sz val="8"/>
        <rFont val="Arial"/>
        <family val="2"/>
      </rPr>
      <t>E(ing),veg,Europe</t>
    </r>
  </si>
  <si>
    <r>
      <t>H</t>
    </r>
    <r>
      <rPr>
        <b/>
        <vertAlign val="subscript"/>
        <sz val="8"/>
        <rFont val="Arial"/>
        <family val="2"/>
      </rPr>
      <t>E(ing),milk,Europe</t>
    </r>
  </si>
  <si>
    <r>
      <t>H</t>
    </r>
    <r>
      <rPr>
        <b/>
        <vertAlign val="subscript"/>
        <sz val="8"/>
        <rFont val="Arial"/>
        <family val="2"/>
      </rPr>
      <t>E(ing),meat,Europe</t>
    </r>
  </si>
  <si>
    <r>
      <t>H</t>
    </r>
    <r>
      <rPr>
        <b/>
        <vertAlign val="subscript"/>
        <sz val="8"/>
        <rFont val="Arial"/>
        <family val="2"/>
      </rPr>
      <t>E(ing),Europe</t>
    </r>
  </si>
  <si>
    <r>
      <t>H</t>
    </r>
    <r>
      <rPr>
        <b/>
        <vertAlign val="subscript"/>
        <sz val="8"/>
        <rFont val="Arial"/>
        <family val="2"/>
      </rPr>
      <t>E(ing),LatinAmerica</t>
    </r>
  </si>
  <si>
    <r>
      <t>H</t>
    </r>
    <r>
      <rPr>
        <b/>
        <vertAlign val="subscript"/>
        <sz val="8"/>
        <rFont val="Arial"/>
        <family val="2"/>
      </rPr>
      <t>E(ing),meat,LatinAmerica</t>
    </r>
  </si>
  <si>
    <r>
      <t>H</t>
    </r>
    <r>
      <rPr>
        <b/>
        <vertAlign val="subscript"/>
        <sz val="8"/>
        <rFont val="Arial"/>
        <family val="2"/>
      </rPr>
      <t>E(ing),milk,LatinAmerica</t>
    </r>
  </si>
  <si>
    <r>
      <t>H</t>
    </r>
    <r>
      <rPr>
        <b/>
        <vertAlign val="subscript"/>
        <sz val="8"/>
        <rFont val="Arial"/>
        <family val="2"/>
      </rPr>
      <t>E(ing),veg,LatinAmerica</t>
    </r>
  </si>
  <si>
    <r>
      <t>H</t>
    </r>
    <r>
      <rPr>
        <b/>
        <vertAlign val="subscript"/>
        <sz val="8"/>
        <rFont val="Arial"/>
        <family val="2"/>
      </rPr>
      <t>E(ing),cereal,LatinAmerica</t>
    </r>
  </si>
  <si>
    <r>
      <t>H</t>
    </r>
    <r>
      <rPr>
        <b/>
        <vertAlign val="subscript"/>
        <sz val="8"/>
        <rFont val="Arial"/>
        <family val="2"/>
      </rPr>
      <t>E(ing),cereal,Namerica</t>
    </r>
  </si>
  <si>
    <r>
      <t>H</t>
    </r>
    <r>
      <rPr>
        <b/>
        <vertAlign val="subscript"/>
        <sz val="8"/>
        <rFont val="Arial"/>
        <family val="2"/>
      </rPr>
      <t>E(ing),veg,Namerica</t>
    </r>
  </si>
  <si>
    <r>
      <t>H</t>
    </r>
    <r>
      <rPr>
        <b/>
        <vertAlign val="subscript"/>
        <sz val="8"/>
        <rFont val="Arial"/>
        <family val="2"/>
      </rPr>
      <t>E(ing),milk,Namerica</t>
    </r>
  </si>
  <si>
    <r>
      <t>H</t>
    </r>
    <r>
      <rPr>
        <b/>
        <vertAlign val="subscript"/>
        <sz val="8"/>
        <rFont val="Arial"/>
        <family val="2"/>
      </rPr>
      <t>E(ing),meat,Namerica</t>
    </r>
  </si>
  <si>
    <r>
      <t>H</t>
    </r>
    <r>
      <rPr>
        <b/>
        <vertAlign val="subscript"/>
        <sz val="8"/>
        <rFont val="Arial"/>
        <family val="2"/>
      </rPr>
      <t>E(ing),Namerica</t>
    </r>
  </si>
  <si>
    <r>
      <t>H</t>
    </r>
    <r>
      <rPr>
        <b/>
        <vertAlign val="subscript"/>
        <sz val="8"/>
        <rFont val="Arial"/>
        <family val="2"/>
      </rPr>
      <t>E(ing),Wasia</t>
    </r>
  </si>
  <si>
    <r>
      <t>H</t>
    </r>
    <r>
      <rPr>
        <b/>
        <vertAlign val="subscript"/>
        <sz val="8"/>
        <rFont val="Arial"/>
        <family val="2"/>
      </rPr>
      <t>E(ing),meat,Wasia</t>
    </r>
  </si>
  <si>
    <r>
      <t>H</t>
    </r>
    <r>
      <rPr>
        <b/>
        <vertAlign val="subscript"/>
        <sz val="8"/>
        <rFont val="Arial"/>
        <family val="2"/>
      </rPr>
      <t>E(ing),milk,Wasia</t>
    </r>
  </si>
  <si>
    <r>
      <t>H</t>
    </r>
    <r>
      <rPr>
        <b/>
        <vertAlign val="subscript"/>
        <sz val="8"/>
        <rFont val="Arial"/>
        <family val="2"/>
      </rPr>
      <t>E(ing),veg,Wasia</t>
    </r>
  </si>
  <si>
    <r>
      <t>H</t>
    </r>
    <r>
      <rPr>
        <b/>
        <vertAlign val="subscript"/>
        <sz val="8"/>
        <rFont val="Arial"/>
        <family val="2"/>
      </rPr>
      <t>E(ing),cereal,Wasia</t>
    </r>
  </si>
  <si>
    <r>
      <t>H</t>
    </r>
    <r>
      <rPr>
        <b/>
        <vertAlign val="subscript"/>
        <sz val="8"/>
        <rFont val="Arial"/>
        <family val="2"/>
      </rPr>
      <t>E(ex,deposit)</t>
    </r>
  </si>
  <si>
    <r>
      <t>H</t>
    </r>
    <r>
      <rPr>
        <b/>
        <vertAlign val="subscript"/>
        <sz val="8"/>
        <rFont val="Arial"/>
        <family val="2"/>
      </rPr>
      <t>E(inh)</t>
    </r>
  </si>
  <si>
    <r>
      <t>H</t>
    </r>
    <r>
      <rPr>
        <b/>
        <vertAlign val="subscript"/>
        <sz val="8"/>
        <rFont val="Arial"/>
        <family val="2"/>
      </rPr>
      <t>E(ex,cloud)</t>
    </r>
  </si>
  <si>
    <t>Duration of discharge</t>
  </si>
  <si>
    <r>
      <t>t</t>
    </r>
    <r>
      <rPr>
        <vertAlign val="subscript"/>
        <sz val="8"/>
        <rFont val="Arial"/>
        <family val="2"/>
      </rPr>
      <t>discharge</t>
    </r>
  </si>
  <si>
    <t>n</t>
  </si>
  <si>
    <t>λ</t>
  </si>
  <si>
    <r>
      <t>V</t>
    </r>
    <r>
      <rPr>
        <vertAlign val="subscript"/>
        <sz val="8"/>
        <rFont val="Arial"/>
        <family val="2"/>
      </rPr>
      <t>T</t>
    </r>
  </si>
  <si>
    <r>
      <t>C</t>
    </r>
    <r>
      <rPr>
        <b/>
        <vertAlign val="subscript"/>
        <sz val="8"/>
        <rFont val="Arial"/>
        <family val="2"/>
      </rPr>
      <t>cereal,unit</t>
    </r>
  </si>
  <si>
    <r>
      <t>C</t>
    </r>
    <r>
      <rPr>
        <b/>
        <vertAlign val="subscript"/>
        <sz val="8"/>
        <rFont val="Arial"/>
        <family val="2"/>
      </rPr>
      <t>veg,unit</t>
    </r>
  </si>
  <si>
    <r>
      <t>C</t>
    </r>
    <r>
      <rPr>
        <b/>
        <vertAlign val="subscript"/>
        <sz val="8"/>
        <rFont val="Arial"/>
        <family val="2"/>
      </rPr>
      <t>milk,unit</t>
    </r>
  </si>
  <si>
    <r>
      <t>C</t>
    </r>
    <r>
      <rPr>
        <b/>
        <vertAlign val="subscript"/>
        <sz val="8"/>
        <rFont val="Arial"/>
        <family val="2"/>
      </rPr>
      <t>meat,unit</t>
    </r>
  </si>
  <si>
    <r>
      <t>D</t>
    </r>
    <r>
      <rPr>
        <b/>
        <vertAlign val="subscript"/>
        <sz val="8"/>
        <rFont val="Arial"/>
        <family val="2"/>
      </rPr>
      <t>inh</t>
    </r>
  </si>
  <si>
    <r>
      <t>D</t>
    </r>
    <r>
      <rPr>
        <b/>
        <vertAlign val="subscript"/>
        <sz val="8"/>
        <rFont val="Arial"/>
        <family val="2"/>
      </rPr>
      <t>ex,cloud</t>
    </r>
  </si>
  <si>
    <r>
      <t>D</t>
    </r>
    <r>
      <rPr>
        <b/>
        <vertAlign val="subscript"/>
        <sz val="8"/>
        <rFont val="Arial"/>
        <family val="2"/>
      </rPr>
      <t>ex,deposit</t>
    </r>
  </si>
  <si>
    <r>
      <t>D</t>
    </r>
    <r>
      <rPr>
        <b/>
        <vertAlign val="subscript"/>
        <sz val="8"/>
        <rFont val="Arial"/>
        <family val="2"/>
      </rPr>
      <t>ing</t>
    </r>
  </si>
  <si>
    <t>Calculations for doses from external exposure to deposited material</t>
  </si>
  <si>
    <r>
      <t>EF</t>
    </r>
    <r>
      <rPr>
        <vertAlign val="subscript"/>
        <sz val="8"/>
        <rFont val="Arial"/>
        <family val="2"/>
      </rPr>
      <t>Rn-222,in</t>
    </r>
  </si>
  <si>
    <r>
      <t>O</t>
    </r>
    <r>
      <rPr>
        <vertAlign val="subscript"/>
        <sz val="8"/>
        <rFont val="Arial"/>
        <family val="2"/>
      </rPr>
      <t>Rn-222,in</t>
    </r>
  </si>
  <si>
    <r>
      <t>EF</t>
    </r>
    <r>
      <rPr>
        <vertAlign val="subscript"/>
        <sz val="8"/>
        <rFont val="Arial"/>
        <family val="2"/>
      </rPr>
      <t>Rn-222,out</t>
    </r>
  </si>
  <si>
    <r>
      <t>O</t>
    </r>
    <r>
      <rPr>
        <vertAlign val="subscript"/>
        <sz val="8"/>
        <rFont val="Arial"/>
        <family val="2"/>
      </rPr>
      <t>Rn-222,out</t>
    </r>
  </si>
  <si>
    <t>Collective dose, generic sites</t>
  </si>
  <si>
    <t>&lt;100km</t>
  </si>
  <si>
    <t>&gt;100km</t>
  </si>
  <si>
    <r>
      <t>H</t>
    </r>
    <r>
      <rPr>
        <b/>
        <vertAlign val="subscript"/>
        <sz val="8"/>
        <rFont val="Arial"/>
        <family val="2"/>
      </rPr>
      <t>E(ing),cereal,Worldwide</t>
    </r>
  </si>
  <si>
    <r>
      <t>H</t>
    </r>
    <r>
      <rPr>
        <b/>
        <vertAlign val="subscript"/>
        <sz val="8"/>
        <rFont val="Arial"/>
        <family val="2"/>
      </rPr>
      <t>E(ing),veg,Worldwide</t>
    </r>
  </si>
  <si>
    <r>
      <t>H</t>
    </r>
    <r>
      <rPr>
        <b/>
        <vertAlign val="subscript"/>
        <sz val="8"/>
        <rFont val="Arial"/>
        <family val="2"/>
      </rPr>
      <t>E(ing),milk,Worldwide</t>
    </r>
  </si>
  <si>
    <r>
      <t>H</t>
    </r>
    <r>
      <rPr>
        <b/>
        <vertAlign val="subscript"/>
        <sz val="8"/>
        <rFont val="Arial"/>
        <family val="2"/>
      </rPr>
      <t>E(ing),meat,Worldwide</t>
    </r>
  </si>
  <si>
    <r>
      <t>H</t>
    </r>
    <r>
      <rPr>
        <b/>
        <vertAlign val="subscript"/>
        <sz val="8"/>
        <rFont val="Arial"/>
        <family val="2"/>
      </rPr>
      <t>E(ing),Worldwide</t>
    </r>
  </si>
  <si>
    <t>Zn-65</t>
  </si>
  <si>
    <t>Co-58</t>
  </si>
  <si>
    <t>Mn-54</t>
  </si>
  <si>
    <t>Ru-106</t>
  </si>
  <si>
    <t>Rh-106</t>
  </si>
  <si>
    <r>
      <t>g C m</t>
    </r>
    <r>
      <rPr>
        <vertAlign val="superscript"/>
        <sz val="8"/>
        <rFont val="Arial"/>
        <family val="2"/>
      </rPr>
      <t>-3</t>
    </r>
  </si>
  <si>
    <t>Collective dose, low density sites</t>
  </si>
  <si>
    <r>
      <t>Sv</t>
    </r>
    <r>
      <rPr>
        <b/>
        <sz val="8"/>
        <rFont val="Arial"/>
        <family val="2"/>
      </rPr>
      <t xml:space="preserve">
Bq</t>
    </r>
    <r>
      <rPr>
        <b/>
        <vertAlign val="superscript"/>
        <sz val="8"/>
        <rFont val="Arial"/>
        <family val="2"/>
      </rPr>
      <t>-1</t>
    </r>
    <r>
      <rPr>
        <b/>
        <sz val="8"/>
        <rFont val="Arial"/>
        <family val="2"/>
      </rPr>
      <t xml:space="preserve"> m</t>
    </r>
    <r>
      <rPr>
        <b/>
        <vertAlign val="superscript"/>
        <sz val="8"/>
        <rFont val="Arial"/>
        <family val="2"/>
      </rPr>
      <t>2</t>
    </r>
  </si>
  <si>
    <t>S-35</t>
  </si>
  <si>
    <t>2.0</t>
  </si>
  <si>
    <t>Released for UNSCEAR 63rd Session.</t>
  </si>
  <si>
    <t>The designations employed and the presentation of material in this publication do not imply the expression of any opinion whatsoever on the part of the Secretariat of the United Nations concerning the legal status of any country, territory, city or area, or of its authorities, or concerning the delimitation of its frontiers or boundaries.</t>
  </si>
  <si>
    <t>Notes</t>
  </si>
  <si>
    <t>Methodology for estimating public exposures due to radioactive discharges</t>
  </si>
  <si>
    <t>ELECTRONIC ATTACHMENT 5 (Workbook: Atmospheric)</t>
  </si>
  <si>
    <t>World average</t>
  </si>
  <si>
    <t>3.0</t>
  </si>
  <si>
    <t>Malcolm Crick</t>
  </si>
  <si>
    <t>Released for publication to UNSCEAR website</t>
  </si>
  <si>
    <t>Building shielding factor in plume (location factor)</t>
  </si>
  <si>
    <t>Building shielding factor from deposited material (location factor)</t>
  </si>
  <si>
    <t>Concentration of stable carbon in air</t>
  </si>
  <si>
    <t>Concentration of stable carbon in cereal</t>
  </si>
  <si>
    <t>Concentration of stable carbon in pasture</t>
  </si>
  <si>
    <t>Concentration of stable carbon in cow meat</t>
  </si>
  <si>
    <t>Concentration of stable carbon in cow milk</t>
  </si>
  <si>
    <t>Concentration of stable carbon in vegetables</t>
  </si>
  <si>
    <t>Dose conversion factor for radon</t>
  </si>
  <si>
    <t>Indoor equilibrium factor for radon</t>
  </si>
  <si>
    <t>Outdoor equilibrium factor for radon</t>
  </si>
  <si>
    <t>Fraction of food that is locally produced (individual dose)</t>
  </si>
  <si>
    <t>Fraction of food that is locally produced (collective dose)</t>
  </si>
  <si>
    <r>
      <t xml:space="preserve">Yield of </t>
    </r>
    <r>
      <rPr>
        <vertAlign val="superscript"/>
        <sz val="8"/>
        <rFont val="Arial"/>
        <family val="2"/>
      </rPr>
      <t>137m</t>
    </r>
    <r>
      <rPr>
        <sz val="8"/>
        <rFont val="Arial"/>
        <family val="2"/>
      </rPr>
      <t xml:space="preserve">Ba from </t>
    </r>
    <r>
      <rPr>
        <vertAlign val="superscript"/>
        <sz val="8"/>
        <rFont val="Arial"/>
        <family val="2"/>
      </rPr>
      <t>137</t>
    </r>
    <r>
      <rPr>
        <sz val="8"/>
        <rFont val="Arial"/>
        <family val="2"/>
      </rPr>
      <t>Cs</t>
    </r>
  </si>
  <si>
    <r>
      <rPr>
        <b/>
        <sz val="8"/>
        <rFont val="Arial"/>
        <family val="2"/>
      </rPr>
      <t>Note on calculations for radon (</t>
    </r>
    <r>
      <rPr>
        <b/>
        <vertAlign val="superscript"/>
        <sz val="8"/>
        <rFont val="Arial"/>
        <family val="2"/>
      </rPr>
      <t>222</t>
    </r>
    <r>
      <rPr>
        <b/>
        <sz val="8"/>
        <rFont val="Arial"/>
        <family val="2"/>
      </rPr>
      <t xml:space="preserve">Rn) </t>
    </r>
    <r>
      <rPr>
        <sz val="8"/>
        <rFont val="Arial"/>
        <family val="2"/>
      </rPr>
      <t>For inhalation of radon in the plume, a dose coefficient has been used for radon that takes account of the short-lived progeny.  In order to not double-count progeny inhalation doses, the calculations of H</t>
    </r>
    <r>
      <rPr>
        <vertAlign val="subscript"/>
        <sz val="8"/>
        <rFont val="Arial"/>
        <family val="2"/>
      </rPr>
      <t>E(inh)</t>
    </r>
    <r>
      <rPr>
        <sz val="8"/>
        <rFont val="Arial"/>
        <family val="2"/>
      </rPr>
      <t xml:space="preserve"> for </t>
    </r>
    <r>
      <rPr>
        <vertAlign val="superscript"/>
        <sz val="8"/>
        <rFont val="Arial"/>
        <family val="2"/>
      </rPr>
      <t>222</t>
    </r>
    <r>
      <rPr>
        <sz val="8"/>
        <rFont val="Arial"/>
        <family val="2"/>
      </rPr>
      <t xml:space="preserve">Rn, </t>
    </r>
    <r>
      <rPr>
        <vertAlign val="superscript"/>
        <sz val="8"/>
        <rFont val="Arial"/>
        <family val="2"/>
      </rPr>
      <t>218</t>
    </r>
    <r>
      <rPr>
        <sz val="8"/>
        <rFont val="Arial"/>
        <family val="2"/>
      </rPr>
      <t xml:space="preserve">Po, </t>
    </r>
    <r>
      <rPr>
        <vertAlign val="superscript"/>
        <sz val="8"/>
        <rFont val="Arial"/>
        <family val="2"/>
      </rPr>
      <t>214</t>
    </r>
    <r>
      <rPr>
        <sz val="8"/>
        <rFont val="Arial"/>
        <family val="2"/>
      </rPr>
      <t xml:space="preserve">Pb, </t>
    </r>
    <r>
      <rPr>
        <vertAlign val="superscript"/>
        <sz val="8"/>
        <rFont val="Arial"/>
        <family val="2"/>
      </rPr>
      <t>214</t>
    </r>
    <r>
      <rPr>
        <sz val="8"/>
        <rFont val="Arial"/>
        <family val="2"/>
      </rPr>
      <t xml:space="preserve">Bi and </t>
    </r>
    <r>
      <rPr>
        <vertAlign val="superscript"/>
        <sz val="8"/>
        <rFont val="Arial"/>
        <family val="2"/>
      </rPr>
      <t>214</t>
    </r>
    <r>
      <rPr>
        <sz val="8"/>
        <rFont val="Arial"/>
        <family val="2"/>
      </rPr>
      <t>Po have been manually set to zero.  The "special" dose coefficient is 9 nSv Bq</t>
    </r>
    <r>
      <rPr>
        <vertAlign val="superscript"/>
        <sz val="8"/>
        <rFont val="Arial"/>
        <family val="2"/>
      </rPr>
      <t>-1</t>
    </r>
    <r>
      <rPr>
        <sz val="8"/>
        <rFont val="Arial"/>
        <family val="2"/>
      </rPr>
      <t xml:space="preserve"> h</t>
    </r>
    <r>
      <rPr>
        <vertAlign val="superscript"/>
        <sz val="8"/>
        <rFont val="Arial"/>
        <family val="2"/>
      </rPr>
      <t>-1</t>
    </r>
    <r>
      <rPr>
        <sz val="8"/>
        <rFont val="Arial"/>
        <family val="2"/>
      </rPr>
      <t xml:space="preserve"> m</t>
    </r>
    <r>
      <rPr>
        <vertAlign val="superscript"/>
        <sz val="8"/>
        <rFont val="Arial"/>
        <family val="2"/>
      </rPr>
      <t>3</t>
    </r>
    <r>
      <rPr>
        <sz val="8"/>
        <rFont val="Arial"/>
        <family val="2"/>
      </rPr>
      <t xml:space="preserve"> (UNSCEAR 2008), and to convert this to a "regular" dose coefficient it has been multiplied by O</t>
    </r>
    <r>
      <rPr>
        <vertAlign val="subscript"/>
        <sz val="8"/>
        <rFont val="Arial"/>
        <family val="2"/>
      </rPr>
      <t>ann</t>
    </r>
    <r>
      <rPr>
        <sz val="8"/>
        <rFont val="Arial"/>
        <family val="2"/>
      </rPr>
      <t xml:space="preserve"> and divided by I</t>
    </r>
    <r>
      <rPr>
        <vertAlign val="subscript"/>
        <sz val="8"/>
        <rFont val="Arial"/>
        <family val="2"/>
      </rPr>
      <t>inh</t>
    </r>
    <r>
      <rPr>
        <sz val="8"/>
        <rFont val="Arial"/>
        <family val="2"/>
      </rPr>
      <t>; the result of this calculation is in the table of dose coefficients.</t>
    </r>
  </si>
  <si>
    <r>
      <rPr>
        <b/>
        <sz val="8"/>
        <rFont val="Arial"/>
        <family val="2"/>
      </rPr>
      <t xml:space="preserve">Note on specific activity method for tritium and </t>
    </r>
    <r>
      <rPr>
        <b/>
        <vertAlign val="superscript"/>
        <sz val="8"/>
        <rFont val="Arial"/>
        <family val="2"/>
      </rPr>
      <t>14</t>
    </r>
    <r>
      <rPr>
        <b/>
        <sz val="8"/>
        <rFont val="Arial"/>
        <family val="2"/>
      </rPr>
      <t>C</t>
    </r>
    <r>
      <rPr>
        <sz val="8"/>
        <rFont val="Arial"/>
        <family val="2"/>
      </rPr>
      <t xml:space="preserve"> The method used to calculate activity concentration in food of tritium and </t>
    </r>
    <r>
      <rPr>
        <vertAlign val="superscript"/>
        <sz val="8"/>
        <rFont val="Arial"/>
        <family val="2"/>
      </rPr>
      <t>14</t>
    </r>
    <r>
      <rPr>
        <sz val="8"/>
        <rFont val="Arial"/>
        <family val="2"/>
      </rPr>
      <t>C are based directly on activity concentrations in air rather than on deposition rates.  The calculation of doses from ingestion of food are therefore slightly different from those for other radionuclides.  Note that there is essentially no dose from deposited or resuspended material (since both radionuclides are beta emitters).</t>
    </r>
  </si>
  <si>
    <t>Responsible</t>
  </si>
  <si>
    <t>Information on uniform resource locators and links to Internet sites contained in the present publication are provided for the convenience of the reader and are correct at the time of approval by the Committee. The United Nations takes no responsibility for the continued accuracy of that information or for the content of any external website.</t>
  </si>
  <si>
    <t>UNSCEAR 2016 Report, Annex A</t>
  </si>
  <si>
    <t>United Nations Scientific Committee on the Effects of Atomic Radiation</t>
  </si>
  <si>
    <t>This publication has not been formally edited.</t>
  </si>
  <si>
    <r>
      <rPr>
        <sz val="12"/>
        <color theme="1"/>
        <rFont val="Symbol"/>
        <family val="1"/>
        <charset val="2"/>
      </rPr>
      <t>Ó</t>
    </r>
    <r>
      <rPr>
        <sz val="12"/>
        <color theme="1"/>
        <rFont val="Times New Roman"/>
        <family val="1"/>
      </rPr>
      <t xml:space="preserve"> United Nations, May 2018. All rights reserved, worldwide.</t>
    </r>
  </si>
  <si>
    <t>Calculations of activity concentrations in air, on soil surface and in food,and deposition rate</t>
  </si>
  <si>
    <t>Calculations for individual dose from inhalation of activity in the plume and from immersion in the plume</t>
  </si>
  <si>
    <t xml:space="preserve"> </t>
  </si>
  <si>
    <t>Unit</t>
  </si>
  <si>
    <t>Other parameters and their values</t>
  </si>
  <si>
    <t>Calculated activity concentration in air, deposition rate and activity concentration in food</t>
  </si>
  <si>
    <r>
      <t>Doses from inhalation of activity in the plume and from immersion in the plume per unit discharge by radionuclide and distance (Sv y</t>
    </r>
    <r>
      <rPr>
        <b/>
        <vertAlign val="superscript"/>
        <sz val="12"/>
        <rFont val="Arial"/>
        <family val="2"/>
      </rPr>
      <t>-1</t>
    </r>
    <r>
      <rPr>
        <b/>
        <sz val="12"/>
        <rFont val="Arial"/>
        <family val="2"/>
      </rPr>
      <t xml:space="preserve"> Bq</t>
    </r>
    <r>
      <rPr>
        <b/>
        <vertAlign val="superscript"/>
        <sz val="12"/>
        <rFont val="Arial"/>
        <family val="2"/>
      </rPr>
      <t>-1</t>
    </r>
    <r>
      <rPr>
        <b/>
        <sz val="12"/>
        <rFont val="Arial"/>
        <family val="2"/>
      </rPr>
      <t xml:space="preserve"> s)</t>
    </r>
  </si>
  <si>
    <t>Progeny/
species</t>
  </si>
  <si>
    <r>
      <t>Doses from external exposure to deposited material per unit discharge (Sv y</t>
    </r>
    <r>
      <rPr>
        <b/>
        <vertAlign val="superscript"/>
        <sz val="12"/>
        <rFont val="Arial"/>
        <family val="2"/>
      </rPr>
      <t>-1</t>
    </r>
    <r>
      <rPr>
        <b/>
        <sz val="12"/>
        <rFont val="Arial"/>
        <family val="2"/>
      </rPr>
      <t xml:space="preserve"> Bq</t>
    </r>
    <r>
      <rPr>
        <b/>
        <vertAlign val="superscript"/>
        <sz val="12"/>
        <rFont val="Arial"/>
        <family val="2"/>
      </rPr>
      <t>-1</t>
    </r>
    <r>
      <rPr>
        <b/>
        <sz val="12"/>
        <rFont val="Arial"/>
        <family val="2"/>
      </rPr>
      <t xml:space="preserve"> s)</t>
    </r>
  </si>
  <si>
    <t>[I12]</t>
  </si>
  <si>
    <t>[I14]</t>
  </si>
  <si>
    <t>[P2]</t>
  </si>
  <si>
    <t>[E2]</t>
  </si>
  <si>
    <t>[P2, E2]</t>
  </si>
  <si>
    <t>[U6]</t>
  </si>
  <si>
    <t>[I5]</t>
  </si>
  <si>
    <t>[I2]</t>
  </si>
  <si>
    <t>[U4]</t>
  </si>
  <si>
    <t>[I9]</t>
  </si>
  <si>
    <t>[U12]</t>
  </si>
  <si>
    <t>Ref.</t>
  </si>
  <si>
    <t>Output from [S8]</t>
  </si>
  <si>
    <t>Citations in square brackets refer to the references on pages 127-135 of annex A</t>
  </si>
  <si>
    <t>Estimation of public exposures due to radioactive discharges to atmosphere</t>
  </si>
  <si>
    <t>Worksheet</t>
  </si>
  <si>
    <t>This worksheet. Includes an outline description of the workbook's purpose (above), version control (below) and a list of the contents (this list). Note that the Worksheet column has hyperlinks to the relevant worksheet: click the link once to go to the selected worksheet.</t>
  </si>
  <si>
    <t>Default population distributions for different geographical regions (table 3 of annex A)</t>
  </si>
  <si>
    <t>Annual average per caput consumption rates of terrestrial foods by UNEP region (kg) (table 7 of annex A)</t>
  </si>
  <si>
    <t>Assumed population densities around low density sites (see electronic attachment 3)</t>
  </si>
  <si>
    <t>Distance at which individual dose is evaluated</t>
  </si>
  <si>
    <t>para. 18(a) of annex A</t>
  </si>
  <si>
    <t>Distances defining annuli around site</t>
  </si>
  <si>
    <t>Outdoor occupancy factor</t>
  </si>
  <si>
    <r>
      <t xml:space="preserve">Fraction of animal feed containing </t>
    </r>
    <r>
      <rPr>
        <vertAlign val="superscript"/>
        <sz val="8"/>
        <rFont val="Arial"/>
        <family val="2"/>
      </rPr>
      <t>14</t>
    </r>
    <r>
      <rPr>
        <sz val="8"/>
        <rFont val="Arial"/>
        <family val="2"/>
      </rPr>
      <t>C</t>
    </r>
  </si>
  <si>
    <r>
      <t>HTO:H</t>
    </r>
    <r>
      <rPr>
        <vertAlign val="subscript"/>
        <sz val="8"/>
        <rFont val="Arial"/>
        <family val="2"/>
      </rPr>
      <t>2</t>
    </r>
    <r>
      <rPr>
        <sz val="8"/>
        <rFont val="Arial"/>
        <family val="2"/>
      </rPr>
      <t>O water vapour pressure</t>
    </r>
  </si>
  <si>
    <t>Concentration ratio for HTO intake through milk</t>
  </si>
  <si>
    <t>Concentration ratio for HTO intake through meat</t>
  </si>
  <si>
    <t>Water equivalent factor, cereals</t>
  </si>
  <si>
    <t>Indoor occupancy factor for radon</t>
  </si>
  <si>
    <t>Outdoor occupancy factor for radon</t>
  </si>
  <si>
    <t>Average population around operating nuclear power stations as a function of UNEP region and location (table 4 of annex A, and electronic attachment 3)</t>
  </si>
  <si>
    <t>Doses per unit discharge to atmosphere by geographical region (all pathways)</t>
  </si>
  <si>
    <r>
      <t xml:space="preserve">This workbook calculates the </t>
    </r>
    <r>
      <rPr>
        <b/>
        <sz val="8"/>
        <rFont val="Arial"/>
        <family val="2"/>
      </rPr>
      <t>dose per unit discharge</t>
    </r>
    <r>
      <rPr>
        <sz val="8"/>
        <rFont val="Arial"/>
        <family val="2"/>
      </rPr>
      <t xml:space="preserve"> by pathway for atmospheric discharges  It starts by calculating radionuclide concentrations in air at a number of distances, then progressively evaluates deposition rates, radionuclide concentrations on the ground (surface), concentrations in soil and then concentrations in crops, milk and meat.  Finally, these various concentrations are used to calculate contributions to dose from inhalation of the plume, immersion in the plume, external exposure to gamma radiation from deposited radionuclides, and ingestion of crops, milk and meat, specific to each geographical region. 
The worksheets are colour-coded and the key to the colour coding is in </t>
    </r>
    <r>
      <rPr>
        <i/>
        <sz val="8"/>
        <rFont val="Arial"/>
        <family val="2"/>
      </rPr>
      <t>Workbook contents</t>
    </r>
    <r>
      <rPr>
        <sz val="8"/>
        <rFont val="Arial"/>
        <family val="2"/>
      </rPr>
      <t xml:space="preserve"> below.</t>
    </r>
  </si>
  <si>
    <t>Other parameters including some habit data and food consumption rates by geographical region</t>
  </si>
  <si>
    <t>Calculations for doses from consumption of terrestrial foods by geographical region</t>
  </si>
  <si>
    <t>Total individual and collective doses for all terrestrial pathways by geographical region</t>
  </si>
  <si>
    <t>UNEP region:</t>
  </si>
  <si>
    <r>
      <t>Doses from consumption of terrestrial foods per unit discharge by geographical region (Sv y</t>
    </r>
    <r>
      <rPr>
        <b/>
        <vertAlign val="superscript"/>
        <sz val="12"/>
        <rFont val="Arial"/>
        <family val="2"/>
      </rPr>
      <t>-1</t>
    </r>
    <r>
      <rPr>
        <b/>
        <sz val="12"/>
        <rFont val="Arial"/>
        <family val="2"/>
      </rPr>
      <t xml:space="preserve"> Bq</t>
    </r>
    <r>
      <rPr>
        <b/>
        <vertAlign val="superscript"/>
        <sz val="12"/>
        <rFont val="Arial"/>
        <family val="2"/>
      </rPr>
      <t>-1</t>
    </r>
    <r>
      <rPr>
        <b/>
        <sz val="12"/>
        <rFont val="Arial"/>
        <family val="2"/>
      </rPr>
      <t xml:space="preserve"> s)</t>
    </r>
  </si>
  <si>
    <t>Collective dose, inland operating NPSs</t>
  </si>
  <si>
    <t>Collective dose, coastal operating NPSs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</si>
</sst>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E+00;\-0.0E+00;0"/>
    <numFmt numFmtId="165" formatCode="0.00E+00;\-00.0E+00;0"/>
    <numFmt numFmtId="166" formatCode="0.0E+00"/>
    <numFmt numFmtId="167" formatCode="0.0"/>
  </numFmts>
  <fonts count="70">
    <font>
      <sz val="8"/>
      <name val="Arial"/>
    </font>
    <font>
      <sz val="8"/>
      <color theme="1"/>
      <name val="Arial"/>
      <family val="2"/>
    </font>
    <font>
      <sz val="11"/>
      <color theme="1"/>
      <name val="Calibri"/>
      <family val="2"/>
      <scheme val="minor"/>
    </font>
    <font>
      <sz val="8"/>
      <color theme="1"/>
      <name val="Arial"/>
      <family val="2"/>
    </font>
    <font>
      <sz val="11"/>
      <color theme="1"/>
      <name val="Calibri"/>
      <family val="2"/>
      <scheme val="minor"/>
    </font>
    <font>
      <sz val="8"/>
      <color theme="1"/>
      <name val="Arial"/>
      <family val="2"/>
    </font>
    <font>
      <sz val="11"/>
      <color theme="1"/>
      <name val="Calibri"/>
      <family val="2"/>
      <scheme val="minor"/>
    </font>
    <font>
      <sz val="8"/>
      <color theme="1"/>
      <name val="Arial"/>
      <family val="2"/>
    </font>
    <font>
      <sz val="11"/>
      <color theme="1"/>
      <name val="Calibri"/>
      <family val="2"/>
      <scheme val="minor"/>
    </font>
    <font>
      <sz val="11"/>
      <color theme="1"/>
      <name val="Calibri"/>
      <family val="2"/>
      <scheme val="minor"/>
    </font>
    <font>
      <b/>
      <sz val="12"/>
      <name val="Arial"/>
      <family val="2"/>
    </font>
    <font>
      <b/>
      <sz val="10"/>
      <name val="Arial"/>
      <family val="2"/>
    </font>
    <font>
      <b/>
      <sz val="8"/>
      <name val="Arial"/>
      <family val="2"/>
    </font>
    <font>
      <i/>
      <sz val="8"/>
      <name val="Arial"/>
      <family val="2"/>
    </font>
    <font>
      <sz val="8"/>
      <name val="Arial"/>
      <family val="2"/>
    </font>
    <font>
      <u/>
      <sz val="8"/>
      <color indexed="12"/>
      <name val="Arial"/>
      <family val="2"/>
    </font>
    <font>
      <b/>
      <vertAlign val="superscript"/>
      <sz val="8"/>
      <name val="Arial"/>
      <family val="2"/>
    </font>
    <font>
      <b/>
      <vertAlign val="subscript"/>
      <sz val="8"/>
      <name val="Arial"/>
      <family val="2"/>
    </font>
    <font>
      <sz val="10"/>
      <name val="Arial"/>
      <family val="2"/>
    </font>
    <font>
      <sz val="8"/>
      <name val="Helvetica (PCL6)"/>
    </font>
    <font>
      <b/>
      <sz val="8"/>
      <color indexed="81"/>
      <name val="Tahoma"/>
      <family val="2"/>
    </font>
    <font>
      <sz val="8"/>
      <color indexed="81"/>
      <name val="Tahoma"/>
      <family val="2"/>
    </font>
    <font>
      <sz val="11"/>
      <color theme="1"/>
      <name val="Calibri"/>
      <family val="2"/>
      <scheme val="minor"/>
    </font>
    <font>
      <vertAlign val="subscript"/>
      <sz val="8"/>
      <name val="Arial"/>
      <family val="2"/>
    </font>
    <font>
      <vertAlign val="superscript"/>
      <sz val="8"/>
      <name val="Arial"/>
      <family val="2"/>
    </font>
    <font>
      <sz val="8"/>
      <name val="Symbol"/>
      <family val="1"/>
      <charset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font>
    <font>
      <b/>
      <sz val="15"/>
      <color theme="3"/>
      <name val="Arial"/>
      <family val="2"/>
    </font>
    <font>
      <b/>
      <sz val="13"/>
      <color theme="3"/>
      <name val="Arial"/>
      <family val="2"/>
    </font>
    <font>
      <b/>
      <sz val="11"/>
      <color theme="3"/>
      <name val="Arial"/>
      <family val="2"/>
    </font>
    <font>
      <sz val="8"/>
      <color rgb="FF006100"/>
      <name val="Arial"/>
      <family val="2"/>
    </font>
    <font>
      <sz val="8"/>
      <color rgb="FF9C0006"/>
      <name val="Arial"/>
      <family val="2"/>
    </font>
    <font>
      <sz val="8"/>
      <color rgb="FF9C6500"/>
      <name val="Arial"/>
      <family val="2"/>
    </font>
    <font>
      <sz val="8"/>
      <color rgb="FF3F3F76"/>
      <name val="Arial"/>
      <family val="2"/>
    </font>
    <font>
      <b/>
      <sz val="8"/>
      <color rgb="FF3F3F3F"/>
      <name val="Arial"/>
      <family val="2"/>
    </font>
    <font>
      <b/>
      <sz val="8"/>
      <color rgb="FFFA7D00"/>
      <name val="Arial"/>
      <family val="2"/>
    </font>
    <font>
      <sz val="8"/>
      <color rgb="FFFA7D00"/>
      <name val="Arial"/>
      <family val="2"/>
    </font>
    <font>
      <b/>
      <sz val="8"/>
      <color theme="0"/>
      <name val="Arial"/>
      <family val="2"/>
    </font>
    <font>
      <sz val="8"/>
      <color rgb="FFFF0000"/>
      <name val="Arial"/>
      <family val="2"/>
    </font>
    <font>
      <i/>
      <sz val="8"/>
      <color rgb="FF7F7F7F"/>
      <name val="Arial"/>
      <family val="2"/>
    </font>
    <font>
      <b/>
      <sz val="8"/>
      <color theme="1"/>
      <name val="Arial"/>
      <family val="2"/>
    </font>
    <font>
      <sz val="8"/>
      <color theme="0"/>
      <name val="Arial"/>
      <family val="2"/>
    </font>
    <font>
      <sz val="8"/>
      <name val="Arial"/>
      <family val="2"/>
    </font>
    <font>
      <sz val="9"/>
      <color indexed="81"/>
      <name val="Tahoma"/>
      <family val="2"/>
    </font>
    <font>
      <b/>
      <sz val="9"/>
      <color indexed="81"/>
      <name val="Tahoma"/>
      <family val="2"/>
    </font>
    <font>
      <b/>
      <vertAlign val="superscript"/>
      <sz val="12"/>
      <name val="Arial"/>
      <family val="2"/>
    </font>
    <font>
      <sz val="12"/>
      <color theme="1"/>
      <name val="Times New Roman"/>
      <family val="1"/>
    </font>
    <font>
      <b/>
      <sz val="12"/>
      <color theme="1"/>
      <name val="Arial"/>
      <family val="2"/>
    </font>
    <font>
      <sz val="14"/>
      <color theme="1"/>
      <name val="Times New Roman"/>
      <family val="1"/>
    </font>
    <font>
      <sz val="20"/>
      <color theme="1"/>
      <name val="Times New Roman"/>
      <family val="1"/>
    </font>
    <font>
      <b/>
      <sz val="18"/>
      <color theme="1"/>
      <name val="Times New Roman"/>
      <family val="1"/>
    </font>
    <font>
      <b/>
      <sz val="14"/>
      <color theme="1"/>
      <name val="Times New Roman"/>
      <family val="1"/>
    </font>
    <font>
      <sz val="12"/>
      <color theme="1"/>
      <name val="Symbol"/>
      <family val="1"/>
      <charset val="2"/>
    </font>
    <font>
      <sz val="12"/>
      <color theme="1"/>
      <name val="Times New Roman"/>
      <family val="1"/>
      <charset val="2"/>
    </font>
  </fonts>
  <fills count="40">
    <fill>
      <patternFill patternType="none"/>
    </fill>
    <fill>
      <patternFill patternType="gray125"/>
    </fill>
    <fill>
      <patternFill patternType="solid">
        <fgColor indexed="50"/>
        <bgColor indexed="64"/>
      </patternFill>
    </fill>
    <fill>
      <patternFill patternType="solid">
        <fgColor rgb="FF92D050"/>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99CC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215">
    <xf numFmtId="0" fontId="0" fillId="0" borderId="0">
      <alignment vertical="top"/>
    </xf>
    <xf numFmtId="0" fontId="15" fillId="0" borderId="0" applyNumberFormat="0" applyFill="0" applyBorder="0" applyAlignment="0" applyProtection="0">
      <alignment vertical="top"/>
      <protection locked="0"/>
    </xf>
    <xf numFmtId="0" fontId="14" fillId="0" borderId="0">
      <alignment vertical="top"/>
    </xf>
    <xf numFmtId="0" fontId="14" fillId="0" borderId="0"/>
    <xf numFmtId="0" fontId="18" fillId="0" borderId="0"/>
    <xf numFmtId="0" fontId="22" fillId="0" borderId="0"/>
    <xf numFmtId="0" fontId="19" fillId="0" borderId="0"/>
    <xf numFmtId="0" fontId="14" fillId="0" borderId="0">
      <alignment vertical="top"/>
    </xf>
    <xf numFmtId="0" fontId="26" fillId="0" borderId="0" applyNumberFormat="0" applyFill="0" applyBorder="0" applyAlignment="0" applyProtection="0"/>
    <xf numFmtId="0" fontId="27" fillId="0" borderId="1" applyNumberFormat="0" applyFill="0" applyAlignment="0" applyProtection="0"/>
    <xf numFmtId="0" fontId="28" fillId="0" borderId="2" applyNumberFormat="0" applyFill="0" applyAlignment="0" applyProtection="0"/>
    <xf numFmtId="0" fontId="29" fillId="0" borderId="3" applyNumberFormat="0" applyFill="0" applyAlignment="0" applyProtection="0"/>
    <xf numFmtId="0" fontId="29" fillId="0" borderId="0" applyNumberFormat="0" applyFill="0" applyBorder="0" applyAlignment="0" applyProtection="0"/>
    <xf numFmtId="0" fontId="30" fillId="9" borderId="0" applyNumberFormat="0" applyBorder="0" applyAlignment="0" applyProtection="0"/>
    <xf numFmtId="0" fontId="31" fillId="10" borderId="0" applyNumberFormat="0" applyBorder="0" applyAlignment="0" applyProtection="0"/>
    <xf numFmtId="0" fontId="32" fillId="11" borderId="0" applyNumberFormat="0" applyBorder="0" applyAlignment="0" applyProtection="0"/>
    <xf numFmtId="0" fontId="33" fillId="12" borderId="4" applyNumberFormat="0" applyAlignment="0" applyProtection="0"/>
    <xf numFmtId="0" fontId="34" fillId="13" borderId="5" applyNumberFormat="0" applyAlignment="0" applyProtection="0"/>
    <xf numFmtId="0" fontId="35" fillId="13" borderId="4" applyNumberFormat="0" applyAlignment="0" applyProtection="0"/>
    <xf numFmtId="0" fontId="36" fillId="0" borderId="6" applyNumberFormat="0" applyFill="0" applyAlignment="0" applyProtection="0"/>
    <xf numFmtId="0" fontId="37" fillId="14" borderId="7" applyNumberFormat="0" applyAlignment="0" applyProtection="0"/>
    <xf numFmtId="0" fontId="38" fillId="0" borderId="0" applyNumberFormat="0" applyFill="0" applyBorder="0" applyAlignment="0" applyProtection="0"/>
    <xf numFmtId="0" fontId="39" fillId="0" borderId="0" applyNumberFormat="0" applyFill="0" applyBorder="0" applyAlignment="0" applyProtection="0"/>
    <xf numFmtId="0" fontId="40" fillId="0" borderId="9" applyNumberFormat="0" applyFill="0" applyAlignment="0" applyProtection="0"/>
    <xf numFmtId="0" fontId="41"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41" fillId="19" borderId="0" applyNumberFormat="0" applyBorder="0" applyAlignment="0" applyProtection="0"/>
    <xf numFmtId="0" fontId="41"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41" fillId="27" borderId="0" applyNumberFormat="0" applyBorder="0" applyAlignment="0" applyProtection="0"/>
    <xf numFmtId="0" fontId="41" fillId="28" borderId="0" applyNumberFormat="0" applyBorder="0" applyAlignment="0" applyProtection="0"/>
    <xf numFmtId="0" fontId="9" fillId="29" borderId="0" applyNumberFormat="0" applyBorder="0" applyAlignment="0" applyProtection="0"/>
    <xf numFmtId="0" fontId="9" fillId="30" borderId="0" applyNumberFormat="0" applyBorder="0" applyAlignment="0" applyProtection="0"/>
    <xf numFmtId="0" fontId="41" fillId="31" borderId="0" applyNumberFormat="0" applyBorder="0" applyAlignment="0" applyProtection="0"/>
    <xf numFmtId="0" fontId="41" fillId="32" borderId="0" applyNumberFormat="0" applyBorder="0" applyAlignment="0" applyProtection="0"/>
    <xf numFmtId="0" fontId="9" fillId="33" borderId="0" applyNumberFormat="0" applyBorder="0" applyAlignment="0" applyProtection="0"/>
    <xf numFmtId="0" fontId="9"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9" fillId="37" borderId="0" applyNumberFormat="0" applyBorder="0" applyAlignment="0" applyProtection="0"/>
    <xf numFmtId="0" fontId="9" fillId="38" borderId="0" applyNumberFormat="0" applyBorder="0" applyAlignment="0" applyProtection="0"/>
    <xf numFmtId="0" fontId="41" fillId="39" borderId="0" applyNumberFormat="0" applyBorder="0" applyAlignment="0" applyProtection="0"/>
    <xf numFmtId="0" fontId="9" fillId="0" borderId="0"/>
    <xf numFmtId="0" fontId="9" fillId="15" borderId="8" applyNumberFormat="0" applyFont="0" applyAlignment="0" applyProtection="0"/>
    <xf numFmtId="0" fontId="8" fillId="0" borderId="0"/>
    <xf numFmtId="0" fontId="8" fillId="15" borderId="8" applyNumberFormat="0" applyFont="0" applyAlignment="0" applyProtection="0"/>
    <xf numFmtId="0" fontId="8" fillId="17" borderId="0" applyNumberFormat="0" applyBorder="0" applyAlignment="0" applyProtection="0"/>
    <xf numFmtId="0" fontId="8" fillId="18"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5" borderId="0" applyNumberFormat="0" applyBorder="0" applyAlignment="0" applyProtection="0"/>
    <xf numFmtId="0" fontId="8" fillId="26" borderId="0" applyNumberFormat="0" applyBorder="0" applyAlignment="0" applyProtection="0"/>
    <xf numFmtId="0" fontId="8" fillId="29" borderId="0" applyNumberFormat="0" applyBorder="0" applyAlignment="0" applyProtection="0"/>
    <xf numFmtId="0" fontId="8" fillId="30" borderId="0" applyNumberFormat="0" applyBorder="0" applyAlignment="0" applyProtection="0"/>
    <xf numFmtId="0" fontId="8" fillId="33" borderId="0" applyNumberFormat="0" applyBorder="0" applyAlignment="0" applyProtection="0"/>
    <xf numFmtId="0" fontId="8" fillId="34" borderId="0" applyNumberFormat="0" applyBorder="0" applyAlignment="0" applyProtection="0"/>
    <xf numFmtId="0" fontId="8" fillId="37" borderId="0" applyNumberFormat="0" applyBorder="0" applyAlignment="0" applyProtection="0"/>
    <xf numFmtId="0" fontId="8" fillId="38" borderId="0" applyNumberFormat="0" applyBorder="0" applyAlignment="0" applyProtection="0"/>
    <xf numFmtId="0" fontId="6" fillId="0" borderId="0"/>
    <xf numFmtId="0" fontId="42" fillId="0" borderId="0" applyNumberFormat="0" applyFill="0" applyBorder="0" applyAlignment="0" applyProtection="0">
      <alignment vertical="top"/>
      <protection locked="0"/>
    </xf>
    <xf numFmtId="0" fontId="7" fillId="0" borderId="0"/>
    <xf numFmtId="0" fontId="5" fillId="0" borderId="0"/>
    <xf numFmtId="0" fontId="43" fillId="0" borderId="1" applyNumberFormat="0" applyFill="0" applyAlignment="0" applyProtection="0"/>
    <xf numFmtId="0" fontId="44" fillId="0" borderId="2" applyNumberFormat="0" applyFill="0" applyAlignment="0" applyProtection="0"/>
    <xf numFmtId="0" fontId="45" fillId="0" borderId="3" applyNumberFormat="0" applyFill="0" applyAlignment="0" applyProtection="0"/>
    <xf numFmtId="0" fontId="45" fillId="0" borderId="0" applyNumberFormat="0" applyFill="0" applyBorder="0" applyAlignment="0" applyProtection="0"/>
    <xf numFmtId="0" fontId="46" fillId="9" borderId="0" applyNumberFormat="0" applyBorder="0" applyAlignment="0" applyProtection="0"/>
    <xf numFmtId="0" fontId="47" fillId="10" borderId="0" applyNumberFormat="0" applyBorder="0" applyAlignment="0" applyProtection="0"/>
    <xf numFmtId="0" fontId="48" fillId="11" borderId="0" applyNumberFormat="0" applyBorder="0" applyAlignment="0" applyProtection="0"/>
    <xf numFmtId="0" fontId="49" fillId="12" borderId="4" applyNumberFormat="0" applyAlignment="0" applyProtection="0"/>
    <xf numFmtId="0" fontId="50" fillId="13" borderId="5" applyNumberFormat="0" applyAlignment="0" applyProtection="0"/>
    <xf numFmtId="0" fontId="51" fillId="13" borderId="4" applyNumberFormat="0" applyAlignment="0" applyProtection="0"/>
    <xf numFmtId="0" fontId="52" fillId="0" borderId="6" applyNumberFormat="0" applyFill="0" applyAlignment="0" applyProtection="0"/>
    <xf numFmtId="0" fontId="53" fillId="14" borderId="7" applyNumberFormat="0" applyAlignment="0" applyProtection="0"/>
    <xf numFmtId="0" fontId="54" fillId="0" borderId="0" applyNumberFormat="0" applyFill="0" applyBorder="0" applyAlignment="0" applyProtection="0"/>
    <xf numFmtId="0" fontId="5" fillId="15" borderId="8" applyNumberFormat="0" applyFont="0" applyAlignment="0" applyProtection="0"/>
    <xf numFmtId="0" fontId="55" fillId="0" borderId="0" applyNumberFormat="0" applyFill="0" applyBorder="0" applyAlignment="0" applyProtection="0"/>
    <xf numFmtId="0" fontId="56" fillId="0" borderId="9" applyNumberFormat="0" applyFill="0" applyAlignment="0" applyProtection="0"/>
    <xf numFmtId="0" fontId="57"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7" fillId="19" borderId="0" applyNumberFormat="0" applyBorder="0" applyAlignment="0" applyProtection="0"/>
    <xf numFmtId="0" fontId="57"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7" fillId="23" borderId="0" applyNumberFormat="0" applyBorder="0" applyAlignment="0" applyProtection="0"/>
    <xf numFmtId="0" fontId="57" fillId="24" borderId="0" applyNumberFormat="0" applyBorder="0" applyAlignment="0" applyProtection="0"/>
    <xf numFmtId="0" fontId="5" fillId="25" borderId="0" applyNumberFormat="0" applyBorder="0" applyAlignment="0" applyProtection="0"/>
    <xf numFmtId="0" fontId="5" fillId="26" borderId="0" applyNumberFormat="0" applyBorder="0" applyAlignment="0" applyProtection="0"/>
    <xf numFmtId="0" fontId="57" fillId="27" borderId="0" applyNumberFormat="0" applyBorder="0" applyAlignment="0" applyProtection="0"/>
    <xf numFmtId="0" fontId="57" fillId="28" borderId="0" applyNumberFormat="0" applyBorder="0" applyAlignment="0" applyProtection="0"/>
    <xf numFmtId="0" fontId="5" fillId="29" borderId="0" applyNumberFormat="0" applyBorder="0" applyAlignment="0" applyProtection="0"/>
    <xf numFmtId="0" fontId="5" fillId="30" borderId="0" applyNumberFormat="0" applyBorder="0" applyAlignment="0" applyProtection="0"/>
    <xf numFmtId="0" fontId="57" fillId="31" borderId="0" applyNumberFormat="0" applyBorder="0" applyAlignment="0" applyProtection="0"/>
    <xf numFmtId="0" fontId="57" fillId="32" borderId="0" applyNumberFormat="0" applyBorder="0" applyAlignment="0" applyProtection="0"/>
    <xf numFmtId="0" fontId="5" fillId="33" borderId="0" applyNumberFormat="0" applyBorder="0" applyAlignment="0" applyProtection="0"/>
    <xf numFmtId="0" fontId="5" fillId="34" borderId="0" applyNumberFormat="0" applyBorder="0" applyAlignment="0" applyProtection="0"/>
    <xf numFmtId="0" fontId="57" fillId="35" borderId="0" applyNumberFormat="0" applyBorder="0" applyAlignment="0" applyProtection="0"/>
    <xf numFmtId="0" fontId="57" fillId="36" borderId="0" applyNumberFormat="0" applyBorder="0" applyAlignment="0" applyProtection="0"/>
    <xf numFmtId="0" fontId="5" fillId="37" borderId="0" applyNumberFormat="0" applyBorder="0" applyAlignment="0" applyProtection="0"/>
    <xf numFmtId="0" fontId="5" fillId="38" borderId="0" applyNumberFormat="0" applyBorder="0" applyAlignment="0" applyProtection="0"/>
    <xf numFmtId="0" fontId="57" fillId="39" borderId="0" applyNumberFormat="0" applyBorder="0" applyAlignment="0" applyProtection="0"/>
    <xf numFmtId="0" fontId="4" fillId="0" borderId="0"/>
    <xf numFmtId="0" fontId="5" fillId="0" borderId="0"/>
    <xf numFmtId="0" fontId="2" fillId="0" borderId="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2" fillId="33"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2" fillId="37"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2" fillId="34"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2" fillId="38" borderId="0" applyNumberFormat="0" applyBorder="0" applyAlignment="0" applyProtection="0"/>
    <xf numFmtId="0" fontId="15" fillId="0" borderId="0" applyNumberFormat="0" applyFill="0" applyBorder="0" applyAlignment="0" applyProtection="0">
      <alignment vertical="top"/>
      <protection locked="0"/>
    </xf>
    <xf numFmtId="0" fontId="14" fillId="0" borderId="0">
      <alignment vertical="top"/>
    </xf>
    <xf numFmtId="0" fontId="14" fillId="0" borderId="0">
      <alignment vertical="top"/>
    </xf>
    <xf numFmtId="0" fontId="2" fillId="0" borderId="0"/>
    <xf numFmtId="0" fontId="58" fillId="0" borderId="0">
      <alignment vertical="top"/>
    </xf>
    <xf numFmtId="0" fontId="3" fillId="0" borderId="0"/>
    <xf numFmtId="0" fontId="3" fillId="0" borderId="0"/>
    <xf numFmtId="0" fontId="3" fillId="0" borderId="0"/>
    <xf numFmtId="0" fontId="3" fillId="0" borderId="0"/>
    <xf numFmtId="0" fontId="3" fillId="0" borderId="0"/>
    <xf numFmtId="0" fontId="14"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15" borderId="8" applyNumberFormat="0" applyFont="0" applyAlignment="0" applyProtection="0"/>
    <xf numFmtId="0" fontId="2" fillId="15" borderId="8" applyNumberFormat="0" applyFont="0" applyAlignment="0" applyProtection="0"/>
    <xf numFmtId="0" fontId="2" fillId="15" borderId="8" applyNumberFormat="0" applyFont="0" applyAlignment="0" applyProtection="0"/>
    <xf numFmtId="0" fontId="2" fillId="15" borderId="8" applyNumberFormat="0" applyFont="0" applyAlignment="0" applyProtection="0"/>
    <xf numFmtId="0" fontId="3" fillId="15" borderId="8" applyNumberFormat="0" applyFont="0" applyAlignment="0" applyProtection="0"/>
    <xf numFmtId="0" fontId="3" fillId="15" borderId="8" applyNumberFormat="0" applyFont="0" applyAlignment="0" applyProtection="0"/>
    <xf numFmtId="0" fontId="14" fillId="0" borderId="0">
      <alignment vertical="top"/>
    </xf>
    <xf numFmtId="0" fontId="1" fillId="0" borderId="0"/>
  </cellStyleXfs>
  <cellXfs count="137">
    <xf numFmtId="0" fontId="0" fillId="0" borderId="0" xfId="0">
      <alignment vertical="top"/>
    </xf>
    <xf numFmtId="0" fontId="10" fillId="0" borderId="0" xfId="0" applyFont="1">
      <alignment vertical="top"/>
    </xf>
    <xf numFmtId="0" fontId="0" fillId="0" borderId="0" xfId="0" applyFill="1">
      <alignment vertical="top"/>
    </xf>
    <xf numFmtId="0" fontId="15" fillId="0" borderId="0" xfId="1" applyProtection="1">
      <alignment vertical="top"/>
    </xf>
    <xf numFmtId="0" fontId="14" fillId="0" borderId="0" xfId="0" applyFont="1" applyFill="1" applyBorder="1" applyAlignment="1">
      <alignment vertical="top" wrapText="1"/>
    </xf>
    <xf numFmtId="0" fontId="10" fillId="0" borderId="0" xfId="2" applyFont="1" applyBorder="1">
      <alignment vertical="top"/>
    </xf>
    <xf numFmtId="0" fontId="14" fillId="0" borderId="0" xfId="2" applyBorder="1">
      <alignment vertical="top"/>
    </xf>
    <xf numFmtId="0" fontId="15" fillId="0" borderId="0" xfId="1" applyBorder="1" applyProtection="1">
      <alignment vertical="top"/>
    </xf>
    <xf numFmtId="0" fontId="11" fillId="2" borderId="0" xfId="2" applyFont="1" applyFill="1" applyBorder="1">
      <alignment vertical="top"/>
    </xf>
    <xf numFmtId="0" fontId="12" fillId="0" borderId="0" xfId="2" applyFont="1" applyBorder="1" applyAlignment="1">
      <alignment horizontal="center" vertical="top" wrapText="1"/>
    </xf>
    <xf numFmtId="0" fontId="12" fillId="0" borderId="0" xfId="2" applyFont="1" applyFill="1" applyBorder="1" applyAlignment="1">
      <alignment horizontal="center" vertical="top"/>
    </xf>
    <xf numFmtId="0" fontId="12" fillId="0" borderId="0" xfId="2" applyFont="1" applyBorder="1" applyAlignment="1">
      <alignment vertical="top" wrapText="1"/>
    </xf>
    <xf numFmtId="0" fontId="12" fillId="0" borderId="0" xfId="2" applyFont="1" applyFill="1" applyBorder="1" applyAlignment="1">
      <alignment horizontal="center" vertical="top" wrapText="1"/>
    </xf>
    <xf numFmtId="0" fontId="14" fillId="0" borderId="0" xfId="2" applyFont="1" applyBorder="1" applyAlignment="1">
      <alignment vertical="top" wrapText="1"/>
    </xf>
    <xf numFmtId="0" fontId="14" fillId="0" borderId="0" xfId="3"/>
    <xf numFmtId="0" fontId="14" fillId="0" borderId="0" xfId="4" applyFont="1" applyFill="1" applyBorder="1" applyAlignment="1">
      <alignment horizontal="right" vertical="top"/>
    </xf>
    <xf numFmtId="0" fontId="14" fillId="0" borderId="0" xfId="4" applyNumberFormat="1" applyFont="1" applyFill="1" applyBorder="1" applyAlignment="1">
      <alignment horizontal="right" vertical="top"/>
    </xf>
    <xf numFmtId="0" fontId="14" fillId="0" borderId="0" xfId="3" applyFont="1"/>
    <xf numFmtId="0" fontId="14" fillId="0" borderId="0" xfId="2" applyFont="1" applyFill="1" applyBorder="1" applyAlignment="1">
      <alignment vertical="top" wrapText="1"/>
    </xf>
    <xf numFmtId="0" fontId="14" fillId="0" borderId="0" xfId="3" applyFont="1" applyFill="1"/>
    <xf numFmtId="0" fontId="14" fillId="0" borderId="0" xfId="3" applyFill="1"/>
    <xf numFmtId="0" fontId="14" fillId="0" borderId="0" xfId="0" applyFont="1" applyFill="1" applyAlignment="1">
      <alignment vertical="top" wrapText="1"/>
    </xf>
    <xf numFmtId="0" fontId="0" fillId="0" borderId="0" xfId="0" applyFill="1" applyAlignment="1">
      <alignment vertical="top" wrapText="1"/>
    </xf>
    <xf numFmtId="0" fontId="0" fillId="3" borderId="0" xfId="0" applyFill="1" applyAlignment="1">
      <alignment vertical="top" wrapText="1"/>
    </xf>
    <xf numFmtId="0" fontId="15" fillId="4" borderId="0" xfId="1" applyFill="1" applyAlignment="1" applyProtection="1">
      <alignment horizontal="right" vertical="top"/>
    </xf>
    <xf numFmtId="0" fontId="14" fillId="4" borderId="0" xfId="0" applyFont="1" applyFill="1" applyAlignment="1">
      <alignment vertical="top" wrapText="1"/>
    </xf>
    <xf numFmtId="0" fontId="10" fillId="0" borderId="0" xfId="0" applyFont="1" applyFill="1">
      <alignment vertical="top"/>
    </xf>
    <xf numFmtId="0" fontId="12" fillId="0" borderId="0" xfId="0" applyFont="1" applyFill="1" applyAlignment="1">
      <alignment horizontal="right" vertical="top"/>
    </xf>
    <xf numFmtId="0" fontId="12" fillId="0" borderId="0" xfId="0" applyFont="1" applyFill="1" applyAlignment="1">
      <alignment horizontal="right"/>
    </xf>
    <xf numFmtId="0" fontId="12" fillId="0" borderId="0" xfId="0" applyFont="1" applyFill="1" applyAlignment="1">
      <alignment vertical="top" wrapText="1"/>
    </xf>
    <xf numFmtId="0" fontId="0" fillId="0" borderId="0" xfId="0" applyFill="1" applyAlignment="1">
      <alignment horizontal="right" vertical="top"/>
    </xf>
    <xf numFmtId="0" fontId="12" fillId="0" borderId="0" xfId="0" applyFont="1" applyFill="1">
      <alignment vertical="top"/>
    </xf>
    <xf numFmtId="14" fontId="0" fillId="0" borderId="0" xfId="0" applyNumberFormat="1" applyFill="1">
      <alignment vertical="top"/>
    </xf>
    <xf numFmtId="0" fontId="0" fillId="3" borderId="0" xfId="0" applyFill="1">
      <alignment vertical="top"/>
    </xf>
    <xf numFmtId="0" fontId="11" fillId="3" borderId="0" xfId="0" applyFont="1" applyFill="1" applyAlignment="1">
      <alignment vertical="top" wrapText="1"/>
    </xf>
    <xf numFmtId="0" fontId="11" fillId="3" borderId="0" xfId="0" applyFont="1" applyFill="1">
      <alignment vertical="top"/>
    </xf>
    <xf numFmtId="0" fontId="15" fillId="5" borderId="0" xfId="1" applyFill="1" applyAlignment="1" applyProtection="1">
      <alignment horizontal="right" vertical="top"/>
    </xf>
    <xf numFmtId="0" fontId="14" fillId="5" borderId="0" xfId="0" applyFont="1" applyFill="1" applyAlignment="1">
      <alignment vertical="top" wrapText="1"/>
    </xf>
    <xf numFmtId="0" fontId="10" fillId="0" borderId="0" xfId="7" applyFont="1">
      <alignment vertical="top"/>
    </xf>
    <xf numFmtId="0" fontId="14" fillId="0" borderId="0" xfId="7">
      <alignment vertical="top"/>
    </xf>
    <xf numFmtId="0" fontId="11" fillId="2" borderId="0" xfId="7" applyFont="1" applyFill="1">
      <alignment vertical="top"/>
    </xf>
    <xf numFmtId="11" fontId="14" fillId="0" borderId="0" xfId="7" applyNumberFormat="1">
      <alignment vertical="top"/>
    </xf>
    <xf numFmtId="0" fontId="12" fillId="0" borderId="0" xfId="2" applyFont="1" applyFill="1" applyBorder="1" applyAlignment="1">
      <alignment horizontal="center" vertical="top"/>
    </xf>
    <xf numFmtId="0" fontId="12" fillId="2" borderId="0" xfId="0" applyFont="1" applyFill="1" applyAlignment="1">
      <alignment horizontal="center" vertical="top"/>
    </xf>
    <xf numFmtId="164" fontId="0" fillId="0" borderId="0" xfId="0" applyNumberFormat="1">
      <alignment vertical="top"/>
    </xf>
    <xf numFmtId="0" fontId="15" fillId="6" borderId="0" xfId="1" applyFill="1" applyAlignment="1" applyProtection="1">
      <alignment horizontal="right" vertical="top"/>
    </xf>
    <xf numFmtId="0" fontId="14" fillId="6" borderId="0" xfId="0" applyFont="1" applyFill="1" applyAlignment="1">
      <alignment vertical="top" wrapText="1"/>
    </xf>
    <xf numFmtId="0" fontId="14" fillId="0" borderId="0" xfId="0" applyFont="1" applyFill="1" applyBorder="1" applyAlignment="1">
      <alignment horizontal="center" vertical="top"/>
    </xf>
    <xf numFmtId="0" fontId="14" fillId="0" borderId="0" xfId="0" applyFont="1" applyFill="1" applyBorder="1" applyAlignment="1">
      <alignment horizontal="left" vertical="top"/>
    </xf>
    <xf numFmtId="0" fontId="11" fillId="2" borderId="0" xfId="0" applyFont="1" applyFill="1" applyAlignment="1">
      <alignment horizontal="left" vertical="top"/>
    </xf>
    <xf numFmtId="0" fontId="12" fillId="0" borderId="0" xfId="0" applyFont="1" applyFill="1" applyAlignment="1">
      <alignment horizontal="center" vertical="top"/>
    </xf>
    <xf numFmtId="0" fontId="12" fillId="0" borderId="0" xfId="0" applyFont="1" applyFill="1" applyAlignment="1">
      <alignment vertical="top"/>
    </xf>
    <xf numFmtId="0" fontId="12" fillId="0" borderId="0" xfId="0" applyFont="1" applyFill="1" applyAlignment="1">
      <alignment horizontal="center" vertical="top"/>
    </xf>
    <xf numFmtId="0" fontId="12" fillId="0" borderId="0" xfId="0" applyFont="1" applyFill="1" applyAlignment="1">
      <alignment horizontal="center" vertical="top"/>
    </xf>
    <xf numFmtId="0" fontId="12" fillId="0" borderId="0" xfId="0" applyFont="1" applyFill="1" applyAlignment="1">
      <alignment horizontal="center" vertical="top" wrapText="1"/>
    </xf>
    <xf numFmtId="165" fontId="14" fillId="0" borderId="0" xfId="7" applyNumberFormat="1">
      <alignment vertical="top"/>
    </xf>
    <xf numFmtId="0" fontId="12" fillId="7" borderId="0" xfId="0" applyFont="1" applyFill="1" applyAlignment="1">
      <alignment horizontal="center" vertical="top"/>
    </xf>
    <xf numFmtId="164" fontId="0" fillId="7" borderId="0" xfId="0" applyNumberFormat="1" applyFill="1">
      <alignment vertical="top"/>
    </xf>
    <xf numFmtId="0" fontId="12" fillId="2" borderId="0" xfId="0" applyFont="1" applyFill="1" applyAlignment="1">
      <alignment horizontal="center" vertical="top"/>
    </xf>
    <xf numFmtId="0" fontId="15" fillId="0" borderId="0" xfId="1" applyFill="1" applyProtection="1">
      <alignment vertical="top"/>
    </xf>
    <xf numFmtId="164" fontId="0" fillId="0" borderId="0" xfId="0" applyNumberFormat="1" applyFill="1">
      <alignment vertical="top"/>
    </xf>
    <xf numFmtId="0" fontId="11" fillId="8" borderId="0" xfId="0" applyFont="1" applyFill="1" applyAlignment="1">
      <alignment horizontal="left" vertical="top"/>
    </xf>
    <xf numFmtId="0" fontId="12" fillId="7" borderId="0" xfId="0" applyFont="1" applyFill="1" applyAlignment="1">
      <alignment horizontal="center" vertical="top" wrapText="1"/>
    </xf>
    <xf numFmtId="0" fontId="14" fillId="0" borderId="0" xfId="7" applyNumberFormat="1">
      <alignment vertical="top"/>
    </xf>
    <xf numFmtId="0" fontId="0" fillId="0" borderId="0" xfId="0" applyNumberFormat="1">
      <alignment vertical="top"/>
    </xf>
    <xf numFmtId="0" fontId="25" fillId="0" borderId="0" xfId="7" applyFont="1">
      <alignment vertical="top"/>
    </xf>
    <xf numFmtId="0" fontId="14" fillId="0" borderId="0" xfId="7" applyFill="1">
      <alignment vertical="top"/>
    </xf>
    <xf numFmtId="165" fontId="0" fillId="0" borderId="0" xfId="0" applyNumberFormat="1" applyAlignment="1"/>
    <xf numFmtId="165" fontId="14" fillId="0" borderId="0" xfId="4" applyNumberFormat="1" applyFont="1" applyFill="1" applyBorder="1" applyAlignment="1">
      <alignment horizontal="right" vertical="top"/>
    </xf>
    <xf numFmtId="0" fontId="14" fillId="0" borderId="0" xfId="2" applyFont="1" applyFill="1" applyBorder="1" applyAlignment="1">
      <alignment horizontal="right" vertical="top"/>
    </xf>
    <xf numFmtId="164" fontId="14" fillId="0" borderId="0" xfId="4" applyNumberFormat="1" applyFont="1" applyFill="1" applyBorder="1" applyAlignment="1">
      <alignment vertical="top"/>
    </xf>
    <xf numFmtId="0" fontId="14" fillId="0" borderId="0" xfId="2" applyBorder="1" applyAlignment="1">
      <alignment horizontal="right" vertical="top"/>
    </xf>
    <xf numFmtId="0" fontId="14" fillId="0" borderId="0" xfId="4" applyNumberFormat="1" applyFont="1" applyFill="1" applyBorder="1" applyAlignment="1">
      <alignment vertical="top"/>
    </xf>
    <xf numFmtId="165" fontId="14" fillId="0" borderId="0" xfId="2" applyNumberFormat="1" applyFill="1" applyBorder="1" applyAlignment="1">
      <alignment vertical="top"/>
    </xf>
    <xf numFmtId="0" fontId="12" fillId="2" borderId="0" xfId="0" applyFont="1" applyFill="1" applyAlignment="1">
      <alignment horizontal="center" vertical="top"/>
    </xf>
    <xf numFmtId="11" fontId="0" fillId="0" borderId="0" xfId="0" applyNumberFormat="1" applyAlignment="1"/>
    <xf numFmtId="166" fontId="0" fillId="0" borderId="0" xfId="0" applyNumberFormat="1" applyAlignment="1"/>
    <xf numFmtId="11" fontId="14" fillId="0" borderId="0" xfId="2" applyNumberFormat="1" applyBorder="1">
      <alignment vertical="top"/>
    </xf>
    <xf numFmtId="164" fontId="14" fillId="0" borderId="0" xfId="7" applyNumberFormat="1">
      <alignment vertical="top"/>
    </xf>
    <xf numFmtId="164" fontId="14" fillId="0" borderId="0" xfId="4" applyNumberFormat="1" applyFont="1" applyFill="1" applyBorder="1" applyAlignment="1">
      <alignment horizontal="right" vertical="top"/>
    </xf>
    <xf numFmtId="0" fontId="12" fillId="0" borderId="0" xfId="2" applyFont="1" applyFill="1" applyBorder="1" applyAlignment="1">
      <alignment horizontal="center" vertical="top"/>
    </xf>
    <xf numFmtId="0" fontId="0" fillId="0" borderId="0" xfId="0" applyAlignment="1"/>
    <xf numFmtId="0" fontId="12" fillId="0" borderId="0" xfId="0" applyFont="1" applyFill="1" applyAlignment="1">
      <alignment horizontal="center" vertical="top" wrapText="1"/>
    </xf>
    <xf numFmtId="0" fontId="14" fillId="0" borderId="0" xfId="7" applyBorder="1">
      <alignment vertical="top"/>
    </xf>
    <xf numFmtId="11" fontId="14" fillId="0" borderId="0" xfId="0" applyNumberFormat="1" applyFont="1" applyAlignment="1"/>
    <xf numFmtId="0" fontId="12" fillId="7" borderId="0" xfId="0" applyFont="1" applyFill="1" applyAlignment="1">
      <alignment horizontal="center" vertical="top"/>
    </xf>
    <xf numFmtId="0" fontId="12" fillId="0" borderId="0" xfId="0" applyFont="1" applyFill="1" applyAlignment="1">
      <alignment horizontal="center" vertical="top"/>
    </xf>
    <xf numFmtId="0" fontId="12" fillId="0" borderId="0" xfId="0" applyFont="1" applyFill="1" applyAlignment="1">
      <alignment horizontal="center" vertical="top" wrapText="1"/>
    </xf>
    <xf numFmtId="0" fontId="14" fillId="0" borderId="0" xfId="7" applyAlignment="1">
      <alignment vertical="top"/>
    </xf>
    <xf numFmtId="167" fontId="14" fillId="0" borderId="0" xfId="0" applyNumberFormat="1" applyFont="1" applyFill="1" applyBorder="1" applyAlignment="1">
      <alignment horizontal="center" vertical="top"/>
    </xf>
    <xf numFmtId="0" fontId="12" fillId="0" borderId="0" xfId="2" applyFont="1" applyFill="1" applyBorder="1" applyAlignment="1">
      <alignment horizontal="center" vertical="top" wrapText="1"/>
    </xf>
    <xf numFmtId="0" fontId="0" fillId="0" borderId="0" xfId="0" applyFont="1" applyAlignment="1"/>
    <xf numFmtId="0" fontId="0" fillId="0" borderId="0" xfId="0" quotePrefix="1" applyFill="1">
      <alignment vertical="top"/>
    </xf>
    <xf numFmtId="0" fontId="1" fillId="0" borderId="0" xfId="214"/>
    <xf numFmtId="0" fontId="63" fillId="0" borderId="0" xfId="214" applyFont="1" applyAlignment="1">
      <alignment horizontal="justify" vertical="center"/>
    </xf>
    <xf numFmtId="0" fontId="65" fillId="0" borderId="0" xfId="214" applyFont="1" applyAlignment="1">
      <alignment horizontal="left" vertical="center" wrapText="1"/>
    </xf>
    <xf numFmtId="0" fontId="64" fillId="0" borderId="0" xfId="214" applyFont="1" applyBorder="1" applyAlignment="1">
      <alignment vertical="center" wrapText="1"/>
    </xf>
    <xf numFmtId="0" fontId="62" fillId="0" borderId="0" xfId="214" applyFont="1" applyBorder="1" applyAlignment="1">
      <alignment vertical="center" wrapText="1"/>
    </xf>
    <xf numFmtId="0" fontId="62" fillId="0" borderId="0" xfId="214" applyFont="1"/>
    <xf numFmtId="0" fontId="67" fillId="0" borderId="0" xfId="214" applyFont="1"/>
    <xf numFmtId="0" fontId="67" fillId="0" borderId="0" xfId="214" applyFont="1" applyBorder="1" applyAlignment="1"/>
    <xf numFmtId="0" fontId="69" fillId="0" borderId="0" xfId="214" applyFont="1"/>
    <xf numFmtId="0" fontId="11" fillId="0" borderId="0" xfId="2" applyFont="1" applyFill="1" applyBorder="1">
      <alignment vertical="top"/>
    </xf>
    <xf numFmtId="0" fontId="12" fillId="0" borderId="0" xfId="0" applyFont="1" applyFill="1" applyAlignment="1">
      <alignment horizontal="center" vertical="top"/>
    </xf>
    <xf numFmtId="0" fontId="11" fillId="0" borderId="0" xfId="0" applyFont="1" applyFill="1" applyAlignment="1">
      <alignment horizontal="left" vertical="top"/>
    </xf>
    <xf numFmtId="0" fontId="0" fillId="0" borderId="0" xfId="0" applyFill="1" applyAlignment="1">
      <alignment horizontal="center" vertical="top"/>
    </xf>
    <xf numFmtId="0" fontId="15" fillId="0" borderId="0" xfId="1" applyAlignment="1" applyProtection="1">
      <alignment horizontal="center" vertical="top"/>
    </xf>
    <xf numFmtId="0" fontId="14" fillId="0" borderId="0" xfId="0" applyFont="1" applyFill="1" applyBorder="1" applyAlignment="1">
      <alignment horizontal="center" vertical="top" wrapText="1"/>
    </xf>
    <xf numFmtId="0" fontId="0" fillId="0" borderId="0" xfId="0" applyAlignment="1">
      <alignment horizontal="center" vertical="top"/>
    </xf>
    <xf numFmtId="0" fontId="11" fillId="2" borderId="0" xfId="0" applyFont="1" applyFill="1" applyAlignment="1">
      <alignment vertical="top"/>
    </xf>
    <xf numFmtId="0" fontId="10" fillId="0" borderId="0" xfId="0" applyFont="1" applyFill="1" applyAlignment="1">
      <alignment horizontal="center" vertical="top"/>
    </xf>
    <xf numFmtId="0" fontId="15" fillId="0" borderId="0" xfId="1" applyFill="1" applyAlignment="1" applyProtection="1">
      <alignment horizontal="center" vertical="top"/>
    </xf>
    <xf numFmtId="0" fontId="12" fillId="0" borderId="0" xfId="2" applyFont="1" applyFill="1" applyBorder="1" applyAlignment="1">
      <alignment horizontal="center" vertical="top" wrapText="1"/>
    </xf>
    <xf numFmtId="0" fontId="12" fillId="0" borderId="0" xfId="0" applyFont="1" applyFill="1" applyAlignment="1">
      <alignment horizontal="center" vertical="top"/>
    </xf>
    <xf numFmtId="0" fontId="11" fillId="0" borderId="0" xfId="7" applyFont="1" applyFill="1">
      <alignment vertical="top"/>
    </xf>
    <xf numFmtId="0" fontId="14" fillId="0" borderId="0" xfId="7" applyFill="1" applyAlignment="1">
      <alignment vertical="top"/>
    </xf>
    <xf numFmtId="11" fontId="14" fillId="0" borderId="0" xfId="7" applyNumberFormat="1" applyFill="1">
      <alignment vertical="top"/>
    </xf>
    <xf numFmtId="0" fontId="14" fillId="0" borderId="0" xfId="7" applyAlignment="1">
      <alignment horizontal="right" vertical="top"/>
    </xf>
    <xf numFmtId="0" fontId="12" fillId="2" borderId="0" xfId="0" applyFont="1" applyFill="1" applyAlignment="1">
      <alignment horizontal="right" vertical="top"/>
    </xf>
    <xf numFmtId="0" fontId="12" fillId="0" borderId="0" xfId="2" applyFont="1" applyBorder="1">
      <alignment vertical="top"/>
    </xf>
    <xf numFmtId="0" fontId="11" fillId="0" borderId="0" xfId="0" applyFont="1" applyFill="1" applyAlignment="1">
      <alignment vertical="top"/>
    </xf>
    <xf numFmtId="0" fontId="62" fillId="0" borderId="0" xfId="214" applyFont="1" applyAlignment="1">
      <alignment horizontal="left" vertical="top" wrapText="1"/>
    </xf>
    <xf numFmtId="0" fontId="66" fillId="0" borderId="0" xfId="214" applyFont="1" applyAlignment="1">
      <alignment horizontal="center" vertical="center" wrapText="1"/>
    </xf>
    <xf numFmtId="0" fontId="12" fillId="4" borderId="0" xfId="0" applyFont="1" applyFill="1" applyAlignment="1">
      <alignment horizontal="right" vertical="top" wrapText="1"/>
    </xf>
    <xf numFmtId="0" fontId="12" fillId="6" borderId="0" xfId="0" applyFont="1" applyFill="1" applyAlignment="1">
      <alignment horizontal="right" vertical="top" wrapText="1"/>
    </xf>
    <xf numFmtId="0" fontId="12" fillId="5" borderId="0" xfId="0" applyFont="1" applyFill="1" applyAlignment="1">
      <alignment horizontal="right" vertical="top" wrapText="1"/>
    </xf>
    <xf numFmtId="0" fontId="12" fillId="0" borderId="0" xfId="2" applyFont="1" applyFill="1" applyBorder="1" applyAlignment="1">
      <alignment horizontal="center" vertical="top"/>
    </xf>
    <xf numFmtId="0" fontId="12" fillId="0" borderId="0" xfId="2" applyFont="1" applyFill="1" applyBorder="1" applyAlignment="1">
      <alignment horizontal="center" vertical="top" wrapText="1"/>
    </xf>
    <xf numFmtId="0" fontId="14" fillId="0" borderId="0" xfId="7" applyAlignment="1">
      <alignment horizontal="center" vertical="top" wrapText="1"/>
    </xf>
    <xf numFmtId="0" fontId="14" fillId="0" borderId="0" xfId="7" applyAlignment="1">
      <alignment horizontal="center" vertical="top"/>
    </xf>
    <xf numFmtId="0" fontId="12" fillId="2" borderId="0" xfId="0" applyFont="1" applyFill="1" applyAlignment="1">
      <alignment horizontal="center" vertical="top" wrapText="1"/>
    </xf>
    <xf numFmtId="0" fontId="12" fillId="2" borderId="0" xfId="0" applyFont="1" applyFill="1" applyAlignment="1">
      <alignment horizontal="center" vertical="top"/>
    </xf>
    <xf numFmtId="0" fontId="10" fillId="0" borderId="0" xfId="0" applyFont="1" applyAlignment="1">
      <alignment horizontal="center" vertical="top" wrapText="1"/>
    </xf>
    <xf numFmtId="0" fontId="12" fillId="0" borderId="0" xfId="0" applyFont="1" applyFill="1" applyAlignment="1">
      <alignment horizontal="center" vertical="top"/>
    </xf>
    <xf numFmtId="0" fontId="12" fillId="7" borderId="0" xfId="0" applyFont="1" applyFill="1" applyAlignment="1">
      <alignment horizontal="center" vertical="top"/>
    </xf>
    <xf numFmtId="0" fontId="12" fillId="0" borderId="0" xfId="0" applyFont="1" applyFill="1" applyAlignment="1">
      <alignment horizontal="center" vertical="top" wrapText="1"/>
    </xf>
    <xf numFmtId="0" fontId="11" fillId="8" borderId="0" xfId="0" applyFont="1" applyFill="1" applyAlignment="1">
      <alignment horizontal="center" vertical="top"/>
    </xf>
  </cellXfs>
  <cellStyles count="215">
    <cellStyle name="20% - Accent1" xfId="25" builtinId="30" customBuiltin="1"/>
    <cellStyle name="20% - Accent1 2" xfId="52"/>
    <cellStyle name="20% - Accent1 2 2" xfId="113"/>
    <cellStyle name="20% - Accent1 2 3" xfId="112"/>
    <cellStyle name="20% - Accent1 3" xfId="85"/>
    <cellStyle name="20% - Accent1 3 2" xfId="115"/>
    <cellStyle name="20% - Accent1 3 3" xfId="114"/>
    <cellStyle name="20% - Accent1 4" xfId="116"/>
    <cellStyle name="20% - Accent1 5" xfId="111"/>
    <cellStyle name="20% - Accent2" xfId="29" builtinId="34" customBuiltin="1"/>
    <cellStyle name="20% - Accent2 2" xfId="54"/>
    <cellStyle name="20% - Accent2 2 2" xfId="119"/>
    <cellStyle name="20% - Accent2 2 3" xfId="118"/>
    <cellStyle name="20% - Accent2 3" xfId="89"/>
    <cellStyle name="20% - Accent2 3 2" xfId="121"/>
    <cellStyle name="20% - Accent2 3 3" xfId="120"/>
    <cellStyle name="20% - Accent2 4" xfId="122"/>
    <cellStyle name="20% - Accent2 5" xfId="117"/>
    <cellStyle name="20% - Accent3" xfId="33" builtinId="38" customBuiltin="1"/>
    <cellStyle name="20% - Accent3 2" xfId="56"/>
    <cellStyle name="20% - Accent3 2 2" xfId="125"/>
    <cellStyle name="20% - Accent3 2 3" xfId="124"/>
    <cellStyle name="20% - Accent3 3" xfId="93"/>
    <cellStyle name="20% - Accent3 3 2" xfId="127"/>
    <cellStyle name="20% - Accent3 3 3" xfId="126"/>
    <cellStyle name="20% - Accent3 4" xfId="128"/>
    <cellStyle name="20% - Accent3 5" xfId="123"/>
    <cellStyle name="20% - Accent4" xfId="37" builtinId="42" customBuiltin="1"/>
    <cellStyle name="20% - Accent4 2" xfId="58"/>
    <cellStyle name="20% - Accent4 2 2" xfId="131"/>
    <cellStyle name="20% - Accent4 2 3" xfId="130"/>
    <cellStyle name="20% - Accent4 3" xfId="97"/>
    <cellStyle name="20% - Accent4 3 2" xfId="133"/>
    <cellStyle name="20% - Accent4 3 3" xfId="132"/>
    <cellStyle name="20% - Accent4 4" xfId="134"/>
    <cellStyle name="20% - Accent4 5" xfId="129"/>
    <cellStyle name="20% - Accent5" xfId="41" builtinId="46" customBuiltin="1"/>
    <cellStyle name="20% - Accent5 2" xfId="60"/>
    <cellStyle name="20% - Accent5 2 2" xfId="137"/>
    <cellStyle name="20% - Accent5 2 3" xfId="136"/>
    <cellStyle name="20% - Accent5 3" xfId="101"/>
    <cellStyle name="20% - Accent5 3 2" xfId="139"/>
    <cellStyle name="20% - Accent5 3 3" xfId="138"/>
    <cellStyle name="20% - Accent5 4" xfId="140"/>
    <cellStyle name="20% - Accent5 5" xfId="135"/>
    <cellStyle name="20% - Accent6" xfId="45" builtinId="50" customBuiltin="1"/>
    <cellStyle name="20% - Accent6 2" xfId="62"/>
    <cellStyle name="20% - Accent6 2 2" xfId="143"/>
    <cellStyle name="20% - Accent6 2 3" xfId="142"/>
    <cellStyle name="20% - Accent6 3" xfId="105"/>
    <cellStyle name="20% - Accent6 3 2" xfId="145"/>
    <cellStyle name="20% - Accent6 3 3" xfId="144"/>
    <cellStyle name="20% - Accent6 4" xfId="146"/>
    <cellStyle name="20% - Accent6 5" xfId="141"/>
    <cellStyle name="40% - Accent1" xfId="26" builtinId="31" customBuiltin="1"/>
    <cellStyle name="40% - Accent1 2" xfId="53"/>
    <cellStyle name="40% - Accent1 2 2" xfId="149"/>
    <cellStyle name="40% - Accent1 2 3" xfId="148"/>
    <cellStyle name="40% - Accent1 3" xfId="86"/>
    <cellStyle name="40% - Accent1 3 2" xfId="151"/>
    <cellStyle name="40% - Accent1 3 3" xfId="150"/>
    <cellStyle name="40% - Accent1 4" xfId="152"/>
    <cellStyle name="40% - Accent1 5" xfId="147"/>
    <cellStyle name="40% - Accent2" xfId="30" builtinId="35" customBuiltin="1"/>
    <cellStyle name="40% - Accent2 2" xfId="55"/>
    <cellStyle name="40% - Accent2 2 2" xfId="155"/>
    <cellStyle name="40% - Accent2 2 3" xfId="154"/>
    <cellStyle name="40% - Accent2 3" xfId="90"/>
    <cellStyle name="40% - Accent2 3 2" xfId="157"/>
    <cellStyle name="40% - Accent2 3 3" xfId="156"/>
    <cellStyle name="40% - Accent2 4" xfId="158"/>
    <cellStyle name="40% - Accent2 5" xfId="153"/>
    <cellStyle name="40% - Accent3" xfId="34" builtinId="39" customBuiltin="1"/>
    <cellStyle name="40% - Accent3 2" xfId="57"/>
    <cellStyle name="40% - Accent3 2 2" xfId="161"/>
    <cellStyle name="40% - Accent3 2 3" xfId="160"/>
    <cellStyle name="40% - Accent3 3" xfId="94"/>
    <cellStyle name="40% - Accent3 3 2" xfId="163"/>
    <cellStyle name="40% - Accent3 3 3" xfId="162"/>
    <cellStyle name="40% - Accent3 4" xfId="164"/>
    <cellStyle name="40% - Accent3 5" xfId="159"/>
    <cellStyle name="40% - Accent4" xfId="38" builtinId="43" customBuiltin="1"/>
    <cellStyle name="40% - Accent4 2" xfId="59"/>
    <cellStyle name="40% - Accent4 2 2" xfId="167"/>
    <cellStyle name="40% - Accent4 2 3" xfId="166"/>
    <cellStyle name="40% - Accent4 3" xfId="98"/>
    <cellStyle name="40% - Accent4 3 2" xfId="169"/>
    <cellStyle name="40% - Accent4 3 3" xfId="168"/>
    <cellStyle name="40% - Accent4 4" xfId="170"/>
    <cellStyle name="40% - Accent4 5" xfId="165"/>
    <cellStyle name="40% - Accent5" xfId="42" builtinId="47" customBuiltin="1"/>
    <cellStyle name="40% - Accent5 2" xfId="61"/>
    <cellStyle name="40% - Accent5 2 2" xfId="173"/>
    <cellStyle name="40% - Accent5 2 3" xfId="172"/>
    <cellStyle name="40% - Accent5 3" xfId="102"/>
    <cellStyle name="40% - Accent5 3 2" xfId="175"/>
    <cellStyle name="40% - Accent5 3 3" xfId="174"/>
    <cellStyle name="40% - Accent5 4" xfId="176"/>
    <cellStyle name="40% - Accent5 5" xfId="171"/>
    <cellStyle name="40% - Accent6" xfId="46" builtinId="51" customBuiltin="1"/>
    <cellStyle name="40% - Accent6 2" xfId="63"/>
    <cellStyle name="40% - Accent6 2 2" xfId="179"/>
    <cellStyle name="40% - Accent6 2 3" xfId="178"/>
    <cellStyle name="40% - Accent6 3" xfId="106"/>
    <cellStyle name="40% - Accent6 3 2" xfId="181"/>
    <cellStyle name="40% - Accent6 3 3" xfId="180"/>
    <cellStyle name="40% - Accent6 4" xfId="182"/>
    <cellStyle name="40% - Accent6 5" xfId="177"/>
    <cellStyle name="60% - Accent1" xfId="27" builtinId="32" customBuiltin="1"/>
    <cellStyle name="60% - Accent1 2" xfId="87"/>
    <cellStyle name="60% - Accent2" xfId="31" builtinId="36" customBuiltin="1"/>
    <cellStyle name="60% - Accent2 2" xfId="91"/>
    <cellStyle name="60% - Accent3" xfId="35" builtinId="40" customBuiltin="1"/>
    <cellStyle name="60% - Accent3 2" xfId="95"/>
    <cellStyle name="60% - Accent4" xfId="39" builtinId="44" customBuiltin="1"/>
    <cellStyle name="60% - Accent4 2" xfId="99"/>
    <cellStyle name="60% - Accent5" xfId="43" builtinId="48" customBuiltin="1"/>
    <cellStyle name="60% - Accent5 2" xfId="103"/>
    <cellStyle name="60% - Accent6" xfId="47" builtinId="52" customBuiltin="1"/>
    <cellStyle name="60% - Accent6 2" xfId="107"/>
    <cellStyle name="Accent1" xfId="24" builtinId="29" customBuiltin="1"/>
    <cellStyle name="Accent1 2" xfId="84"/>
    <cellStyle name="Accent2" xfId="28" builtinId="33" customBuiltin="1"/>
    <cellStyle name="Accent2 2" xfId="88"/>
    <cellStyle name="Accent3" xfId="32" builtinId="37" customBuiltin="1"/>
    <cellStyle name="Accent3 2" xfId="92"/>
    <cellStyle name="Accent4" xfId="36" builtinId="41" customBuiltin="1"/>
    <cellStyle name="Accent4 2" xfId="96"/>
    <cellStyle name="Accent5" xfId="40" builtinId="45" customBuiltin="1"/>
    <cellStyle name="Accent5 2" xfId="100"/>
    <cellStyle name="Accent6" xfId="44" builtinId="49" customBuiltin="1"/>
    <cellStyle name="Accent6 2" xfId="104"/>
    <cellStyle name="Bad" xfId="14" builtinId="27" customBuiltin="1"/>
    <cellStyle name="Bad 2" xfId="73"/>
    <cellStyle name="Calculation" xfId="18" builtinId="22" customBuiltin="1"/>
    <cellStyle name="Calculation 2" xfId="77"/>
    <cellStyle name="Check Cell" xfId="20" builtinId="23" customBuiltin="1"/>
    <cellStyle name="Check Cell 2" xfId="79"/>
    <cellStyle name="Explanatory Text" xfId="22" builtinId="53" customBuiltin="1"/>
    <cellStyle name="Explanatory Text 2" xfId="82"/>
    <cellStyle name="Good" xfId="13" builtinId="26" customBuiltin="1"/>
    <cellStyle name="Good 2" xfId="72"/>
    <cellStyle name="Heading 1" xfId="9" builtinId="16" customBuiltin="1"/>
    <cellStyle name="Heading 1 2" xfId="68"/>
    <cellStyle name="Heading 2" xfId="10" builtinId="17" customBuiltin="1"/>
    <cellStyle name="Heading 2 2" xfId="69"/>
    <cellStyle name="Heading 3" xfId="11" builtinId="18" customBuiltin="1"/>
    <cellStyle name="Heading 3 2" xfId="70"/>
    <cellStyle name="Heading 4" xfId="12" builtinId="19" customBuiltin="1"/>
    <cellStyle name="Heading 4 2" xfId="71"/>
    <cellStyle name="Hyperlink" xfId="1" builtinId="8"/>
    <cellStyle name="Hyperlink 2" xfId="65"/>
    <cellStyle name="Hyperlink 3" xfId="183"/>
    <cellStyle name="Input" xfId="16" builtinId="20" customBuiltin="1"/>
    <cellStyle name="Input 2" xfId="75"/>
    <cellStyle name="Linked Cell" xfId="19" builtinId="24" customBuiltin="1"/>
    <cellStyle name="Linked Cell 2" xfId="78"/>
    <cellStyle name="Neutral" xfId="15" builtinId="28" customBuiltin="1"/>
    <cellStyle name="Neutral 2" xfId="74"/>
    <cellStyle name="Normal" xfId="0" builtinId="0"/>
    <cellStyle name="Normal 10" xfId="184"/>
    <cellStyle name="Normal 10 2" xfId="185"/>
    <cellStyle name="Normal 11" xfId="186"/>
    <cellStyle name="Normal 12" xfId="187"/>
    <cellStyle name="Normal 12 2" xfId="213"/>
    <cellStyle name="Normal 13" xfId="110"/>
    <cellStyle name="Normal 14" xfId="214"/>
    <cellStyle name="Normal 2" xfId="3"/>
    <cellStyle name="Normal 2 2" xfId="66"/>
    <cellStyle name="Normal 2 2 2" xfId="190"/>
    <cellStyle name="Normal 2 2 3" xfId="189"/>
    <cellStyle name="Normal 2 3" xfId="109"/>
    <cellStyle name="Normal 2 3 2" xfId="192"/>
    <cellStyle name="Normal 2 3 3" xfId="191"/>
    <cellStyle name="Normal 2 4" xfId="193"/>
    <cellStyle name="Normal 2 5" xfId="194"/>
    <cellStyle name="Normal 2 6" xfId="188"/>
    <cellStyle name="Normal 3" xfId="5"/>
    <cellStyle name="Normal 3 2" xfId="196"/>
    <cellStyle name="Normal 3 3" xfId="195"/>
    <cellStyle name="Normal 4" xfId="6"/>
    <cellStyle name="Normal 5" xfId="48"/>
    <cellStyle name="Normal 5 2" xfId="198"/>
    <cellStyle name="Normal 5 3" xfId="197"/>
    <cellStyle name="Normal 6" xfId="50"/>
    <cellStyle name="Normal 6 2" xfId="200"/>
    <cellStyle name="Normal 6 3" xfId="199"/>
    <cellStyle name="Normal 7" xfId="64"/>
    <cellStyle name="Normal 7 2" xfId="202"/>
    <cellStyle name="Normal 7 3" xfId="201"/>
    <cellStyle name="Normal 8" xfId="67"/>
    <cellStyle name="Normal 8 2" xfId="204"/>
    <cellStyle name="Normal 8 3" xfId="203"/>
    <cellStyle name="Normal 9" xfId="108"/>
    <cellStyle name="Normal 9 2" xfId="206"/>
    <cellStyle name="Normal 9 3" xfId="205"/>
    <cellStyle name="Normal_ICRP DC" xfId="4"/>
    <cellStyle name="Normal_UNSCEAR collective atmospheric v0.f" xfId="2"/>
    <cellStyle name="Normal_UNSCEAR Dose pud - Atmospheric" xfId="7"/>
    <cellStyle name="Note 2" xfId="49"/>
    <cellStyle name="Note 2 2" xfId="208"/>
    <cellStyle name="Note 2 3" xfId="207"/>
    <cellStyle name="Note 3" xfId="51"/>
    <cellStyle name="Note 3 2" xfId="210"/>
    <cellStyle name="Note 3 3" xfId="209"/>
    <cellStyle name="Note 4" xfId="81"/>
    <cellStyle name="Note 4 2" xfId="212"/>
    <cellStyle name="Note 4 3" xfId="211"/>
    <cellStyle name="Output" xfId="17" builtinId="21" customBuiltin="1"/>
    <cellStyle name="Output 2" xfId="76"/>
    <cellStyle name="Title" xfId="8" builtinId="15" customBuiltin="1"/>
    <cellStyle name="Total" xfId="23" builtinId="25" customBuiltin="1"/>
    <cellStyle name="Total 2" xfId="83"/>
    <cellStyle name="Warning Text" xfId="21" builtinId="11" customBuiltin="1"/>
    <cellStyle name="Warning Text 2" xfId="8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DCDC"/>
      <rgbColor rgb="00FFFFDC"/>
      <rgbColor rgb="00DCFFDC"/>
      <rgbColor rgb="00DCFFFF"/>
      <rgbColor rgb="00DCDCFF"/>
      <rgbColor rgb="00FFDCFF"/>
      <rgbColor rgb="00DCDCD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AAE600"/>
      <color rgb="FFEFFFC1"/>
      <color rgb="FF99CC00"/>
      <color rgb="FF11FF88"/>
      <color rgb="FF00CC66"/>
      <color rgb="FF00E271"/>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0</xdr:row>
      <xdr:rowOff>38100</xdr:rowOff>
    </xdr:from>
    <xdr:to>
      <xdr:col>1</xdr:col>
      <xdr:colOff>733425</xdr:colOff>
      <xdr:row>3</xdr:row>
      <xdr:rowOff>9525</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23950" y="38100"/>
          <a:ext cx="676275"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2:E19"/>
  <sheetViews>
    <sheetView tabSelected="1" zoomScaleNormal="100" workbookViewId="0">
      <selection activeCell="C5" sqref="C5:E5"/>
    </sheetView>
  </sheetViews>
  <sheetFormatPr defaultRowHeight="11.25"/>
  <cols>
    <col min="1" max="1" width="9.33203125" style="93"/>
    <col min="2" max="2" width="13.5" style="93" customWidth="1"/>
    <col min="3" max="3" width="54.6640625" style="93" customWidth="1"/>
    <col min="4" max="4" width="17.5" style="93" customWidth="1"/>
    <col min="5" max="5" width="13.33203125" style="93" customWidth="1"/>
    <col min="6" max="16384" width="9.33203125" style="93"/>
  </cols>
  <sheetData>
    <row r="2" spans="2:5" ht="15.75">
      <c r="C2" s="98" t="s">
        <v>298</v>
      </c>
    </row>
    <row r="3" spans="2:5" ht="26.25">
      <c r="C3" s="99" t="s">
        <v>297</v>
      </c>
      <c r="E3" s="95"/>
    </row>
    <row r="4" spans="2:5" ht="15.75">
      <c r="B4" s="97"/>
    </row>
    <row r="5" spans="2:5" ht="49.5" customHeight="1">
      <c r="C5" s="122" t="s">
        <v>273</v>
      </c>
      <c r="D5" s="122"/>
      <c r="E5" s="122"/>
    </row>
    <row r="7" spans="2:5" ht="39" customHeight="1">
      <c r="C7" s="100" t="s">
        <v>274</v>
      </c>
      <c r="D7" s="96"/>
    </row>
    <row r="13" spans="2:5" ht="15.75">
      <c r="B13" s="94" t="s">
        <v>272</v>
      </c>
    </row>
    <row r="14" spans="2:5" ht="72.75" customHeight="1">
      <c r="B14" s="121" t="s">
        <v>271</v>
      </c>
      <c r="C14" s="121"/>
      <c r="D14" s="121"/>
      <c r="E14" s="121"/>
    </row>
    <row r="15" spans="2:5" ht="70.5" customHeight="1">
      <c r="B15" s="121" t="s">
        <v>296</v>
      </c>
      <c r="C15" s="121"/>
      <c r="D15" s="121"/>
      <c r="E15" s="121"/>
    </row>
    <row r="17" spans="2:3" ht="15.75">
      <c r="B17" s="101" t="s">
        <v>300</v>
      </c>
      <c r="C17" s="98"/>
    </row>
    <row r="18" spans="2:3" ht="15.75">
      <c r="B18" s="98"/>
      <c r="C18" s="98"/>
    </row>
    <row r="19" spans="2:3" ht="15.75">
      <c r="B19" s="98" t="s">
        <v>299</v>
      </c>
      <c r="C19" s="98"/>
    </row>
  </sheetData>
  <mergeCells count="3">
    <mergeCell ref="B14:E14"/>
    <mergeCell ref="B15:E15"/>
    <mergeCell ref="C5:E5"/>
  </mergeCells>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22"/>
  <sheetViews>
    <sheetView workbookViewId="0">
      <selection activeCell="D7" sqref="D7"/>
    </sheetView>
  </sheetViews>
  <sheetFormatPr defaultRowHeight="11.25"/>
  <cols>
    <col min="1" max="1" width="9.33203125" style="2"/>
    <col min="2" max="2" width="10.1640625" style="2" bestFit="1" customWidth="1"/>
    <col min="3" max="3" width="23" style="2" bestFit="1" customWidth="1"/>
    <col min="4" max="4" width="107.33203125" style="22" customWidth="1"/>
    <col min="5" max="16384" width="9.33203125" style="2"/>
  </cols>
  <sheetData>
    <row r="1" spans="1:4" ht="15.75">
      <c r="A1" s="26" t="s">
        <v>324</v>
      </c>
    </row>
    <row r="3" spans="1:4" ht="12.75">
      <c r="A3" s="33"/>
      <c r="B3" s="33"/>
      <c r="C3" s="33"/>
      <c r="D3" s="34" t="s">
        <v>0</v>
      </c>
    </row>
    <row r="4" spans="1:4" ht="78.75">
      <c r="D4" s="21" t="s">
        <v>343</v>
      </c>
    </row>
    <row r="5" spans="1:4" ht="56.25">
      <c r="D5" s="21" t="s">
        <v>293</v>
      </c>
    </row>
    <row r="6" spans="1:4" ht="45">
      <c r="D6" s="21" t="s">
        <v>294</v>
      </c>
    </row>
    <row r="7" spans="1:4">
      <c r="D7" s="21" t="s">
        <v>323</v>
      </c>
    </row>
    <row r="8" spans="1:4" ht="12.75">
      <c r="A8" s="35" t="s">
        <v>1</v>
      </c>
      <c r="B8" s="33"/>
      <c r="C8" s="33"/>
      <c r="D8" s="23"/>
    </row>
    <row r="9" spans="1:4">
      <c r="B9" s="27" t="s">
        <v>17</v>
      </c>
      <c r="C9" s="28" t="s">
        <v>325</v>
      </c>
      <c r="D9" s="29" t="s">
        <v>2</v>
      </c>
    </row>
    <row r="10" spans="1:4" ht="33.75">
      <c r="C10" s="30" t="s">
        <v>3</v>
      </c>
      <c r="D10" s="21" t="s">
        <v>326</v>
      </c>
    </row>
    <row r="11" spans="1:4">
      <c r="A11" s="123" t="s">
        <v>56</v>
      </c>
      <c r="B11" s="123"/>
      <c r="C11" s="24" t="s">
        <v>57</v>
      </c>
      <c r="D11" s="25" t="s">
        <v>39</v>
      </c>
    </row>
    <row r="12" spans="1:4">
      <c r="A12" s="123"/>
      <c r="B12" s="123"/>
      <c r="C12" s="24" t="s">
        <v>58</v>
      </c>
      <c r="D12" s="25" t="s">
        <v>344</v>
      </c>
    </row>
    <row r="13" spans="1:4" ht="11.25" customHeight="1">
      <c r="A13" s="124" t="s">
        <v>86</v>
      </c>
      <c r="B13" s="124"/>
      <c r="C13" s="45" t="s">
        <v>78</v>
      </c>
      <c r="D13" s="46" t="s">
        <v>301</v>
      </c>
    </row>
    <row r="14" spans="1:4" ht="11.25" customHeight="1">
      <c r="A14" s="125" t="s">
        <v>25</v>
      </c>
      <c r="B14" s="125"/>
      <c r="C14" s="36" t="s">
        <v>79</v>
      </c>
      <c r="D14" s="37" t="s">
        <v>302</v>
      </c>
    </row>
    <row r="15" spans="1:4" ht="11.25" customHeight="1">
      <c r="A15" s="125"/>
      <c r="B15" s="125"/>
      <c r="C15" s="36" t="s">
        <v>85</v>
      </c>
      <c r="D15" s="37" t="s">
        <v>247</v>
      </c>
    </row>
    <row r="16" spans="1:4" ht="11.25" customHeight="1">
      <c r="A16" s="125"/>
      <c r="B16" s="125"/>
      <c r="C16" s="36" t="s">
        <v>97</v>
      </c>
      <c r="D16" s="37" t="s">
        <v>345</v>
      </c>
    </row>
    <row r="17" spans="1:4" ht="11.25" customHeight="1">
      <c r="A17" s="125"/>
      <c r="B17" s="125"/>
      <c r="C17" s="36" t="s">
        <v>122</v>
      </c>
      <c r="D17" s="37" t="s">
        <v>346</v>
      </c>
    </row>
    <row r="19" spans="1:4" ht="12.75">
      <c r="A19" s="35" t="s">
        <v>4</v>
      </c>
      <c r="B19" s="33"/>
      <c r="C19" s="33"/>
      <c r="D19" s="23"/>
    </row>
    <row r="20" spans="1:4">
      <c r="A20" s="31" t="s">
        <v>5</v>
      </c>
      <c r="B20" s="31" t="s">
        <v>6</v>
      </c>
      <c r="C20" s="31" t="s">
        <v>295</v>
      </c>
      <c r="D20" s="29" t="s">
        <v>2</v>
      </c>
    </row>
    <row r="21" spans="1:4">
      <c r="A21" s="92" t="s">
        <v>269</v>
      </c>
      <c r="B21" s="32">
        <v>42487</v>
      </c>
      <c r="C21" s="2" t="s">
        <v>7</v>
      </c>
      <c r="D21" s="22" t="s">
        <v>270</v>
      </c>
    </row>
    <row r="22" spans="1:4">
      <c r="A22" s="92" t="s">
        <v>276</v>
      </c>
      <c r="B22" s="32">
        <v>43251</v>
      </c>
      <c r="C22" s="2" t="s">
        <v>277</v>
      </c>
      <c r="D22" s="22" t="s">
        <v>278</v>
      </c>
    </row>
  </sheetData>
  <mergeCells count="3">
    <mergeCell ref="A11:B12"/>
    <mergeCell ref="A13:B13"/>
    <mergeCell ref="A14:B17"/>
  </mergeCells>
  <phoneticPr fontId="0" type="noConversion"/>
  <hyperlinks>
    <hyperlink ref="C13" location="Conc_Home" display="Concentrations"/>
    <hyperlink ref="C11" location="Nuke_home" display="Radionuclides"/>
    <hyperlink ref="C12" location="Other_home" display="Other parameters"/>
    <hyperlink ref="C14" location="Ind_plume_home" display="Ind dose in plume"/>
    <hyperlink ref="C15" location="Ind_dep_home" display="Ind dose deposit"/>
    <hyperlink ref="C16" location="Ind_food_home" display="Ind dose food"/>
    <hyperlink ref="C17" location="Doses_home" display="Total doses"/>
  </hyperlinks>
  <pageMargins left="0.7" right="0.7" top="0.75" bottom="0.75" header="0.3" footer="0.3"/>
  <pageSetup paperSize="9" orientation="landscape" r:id="rId1"/>
  <headerFooter>
    <oddHeader>&amp;CANNEX A: METHODOLOGY FOR ESTIMATING PUBLIC EXPOSURES DUE TO RADIOACTIVE DISCHARGES</oddHeader>
    <oddFooter>&amp;L&amp;F#&amp;A&amp;CPage &amp;P of &amp;N&amp;RUNSCEAR 2016 Report</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tabColor theme="6" tint="0.39997558519241921"/>
  </sheetPr>
  <dimension ref="A1:X55"/>
  <sheetViews>
    <sheetView zoomScaleNormal="100" workbookViewId="0">
      <pane xSplit="2" ySplit="8" topLeftCell="C9" activePane="bottomRight" state="frozen"/>
      <selection pane="topRight" activeCell="C1" sqref="C1"/>
      <selection pane="bottomLeft" activeCell="A9" sqref="A9"/>
      <selection pane="bottomRight"/>
    </sheetView>
  </sheetViews>
  <sheetFormatPr defaultRowHeight="11.25"/>
  <cols>
    <col min="1" max="11" width="9.33203125" style="6"/>
    <col min="12" max="12" width="12.83203125" style="6" customWidth="1"/>
    <col min="13" max="13" width="10.83203125" style="6" customWidth="1"/>
    <col min="14" max="14" width="11" style="6" customWidth="1"/>
    <col min="15" max="15" width="11.1640625" style="6" customWidth="1"/>
    <col min="16" max="16" width="9.33203125" style="6" customWidth="1"/>
    <col min="17" max="16384" width="9.33203125" style="6"/>
  </cols>
  <sheetData>
    <row r="1" spans="1:24" ht="15.75">
      <c r="A1" s="5" t="s">
        <v>39</v>
      </c>
      <c r="B1" s="5"/>
    </row>
    <row r="2" spans="1:24">
      <c r="A2" s="7" t="s">
        <v>18</v>
      </c>
      <c r="B2" s="7"/>
      <c r="G2" s="6" t="s">
        <v>303</v>
      </c>
    </row>
    <row r="4" spans="1:24" s="102" customFormat="1" ht="12.75">
      <c r="A4" s="8"/>
      <c r="B4" s="8"/>
      <c r="C4" s="8"/>
      <c r="D4" s="8"/>
      <c r="E4" s="8"/>
      <c r="F4" s="8"/>
      <c r="G4" s="8"/>
      <c r="H4" s="8"/>
      <c r="I4" s="8"/>
      <c r="J4" s="8"/>
      <c r="K4" s="8"/>
      <c r="L4" s="8"/>
      <c r="M4" s="8"/>
      <c r="N4" s="8"/>
      <c r="O4" s="8"/>
      <c r="P4" s="8"/>
      <c r="Q4" s="8"/>
      <c r="R4" s="8"/>
    </row>
    <row r="5" spans="1:24" ht="22.5" customHeight="1">
      <c r="D5" s="9"/>
      <c r="E5" s="126" t="s">
        <v>40</v>
      </c>
      <c r="F5" s="126"/>
      <c r="G5" s="126"/>
      <c r="H5" s="126"/>
      <c r="I5" s="126"/>
      <c r="J5" s="10"/>
      <c r="K5" s="42"/>
      <c r="L5" s="127" t="s">
        <v>188</v>
      </c>
      <c r="M5" s="127"/>
      <c r="N5" s="127"/>
      <c r="O5" s="127"/>
    </row>
    <row r="6" spans="1:24" ht="22.5">
      <c r="A6" s="11" t="s">
        <v>41</v>
      </c>
      <c r="B6" s="11" t="s">
        <v>42</v>
      </c>
      <c r="C6" s="11" t="s">
        <v>43</v>
      </c>
      <c r="D6" s="9" t="s">
        <v>44</v>
      </c>
      <c r="E6" s="12" t="s">
        <v>45</v>
      </c>
      <c r="F6" s="12" t="s">
        <v>243</v>
      </c>
      <c r="G6" s="12" t="s">
        <v>244</v>
      </c>
      <c r="H6" s="12" t="s">
        <v>245</v>
      </c>
      <c r="I6" s="12" t="s">
        <v>246</v>
      </c>
      <c r="J6" s="12" t="s">
        <v>236</v>
      </c>
      <c r="K6" s="9" t="s">
        <v>238</v>
      </c>
      <c r="L6" s="9" t="s">
        <v>239</v>
      </c>
      <c r="M6" s="9" t="s">
        <v>240</v>
      </c>
      <c r="N6" s="9" t="s">
        <v>241</v>
      </c>
      <c r="O6" s="9" t="s">
        <v>242</v>
      </c>
      <c r="P6" s="9" t="s">
        <v>237</v>
      </c>
      <c r="Q6" s="9" t="s">
        <v>244</v>
      </c>
      <c r="R6" s="9" t="s">
        <v>245</v>
      </c>
    </row>
    <row r="7" spans="1:24" ht="22.5">
      <c r="A7" s="11"/>
      <c r="B7" s="11"/>
      <c r="C7" s="11"/>
      <c r="D7" s="11"/>
      <c r="E7" s="12" t="s">
        <v>310</v>
      </c>
      <c r="F7" s="12" t="s">
        <v>311</v>
      </c>
      <c r="G7" s="12" t="s">
        <v>314</v>
      </c>
      <c r="H7" s="112" t="s">
        <v>314</v>
      </c>
      <c r="I7" s="12" t="s">
        <v>311</v>
      </c>
      <c r="J7" s="12" t="s">
        <v>315</v>
      </c>
      <c r="K7" s="12" t="s">
        <v>315</v>
      </c>
      <c r="L7" s="90" t="s">
        <v>322</v>
      </c>
      <c r="M7" s="112" t="s">
        <v>322</v>
      </c>
      <c r="N7" s="112" t="s">
        <v>322</v>
      </c>
      <c r="O7" s="112" t="s">
        <v>322</v>
      </c>
      <c r="P7" s="12" t="s">
        <v>319</v>
      </c>
    </row>
    <row r="8" spans="1:24" ht="22.5">
      <c r="A8" s="11"/>
      <c r="B8" s="11"/>
      <c r="C8" s="11"/>
      <c r="D8" s="11"/>
      <c r="E8" s="10" t="s">
        <v>46</v>
      </c>
      <c r="F8" s="12" t="s">
        <v>47</v>
      </c>
      <c r="G8" s="12" t="s">
        <v>48</v>
      </c>
      <c r="H8" s="12" t="s">
        <v>267</v>
      </c>
      <c r="I8" s="12" t="s">
        <v>47</v>
      </c>
      <c r="J8" s="10" t="s">
        <v>46</v>
      </c>
      <c r="K8" s="80" t="s">
        <v>174</v>
      </c>
      <c r="L8" s="12" t="s">
        <v>80</v>
      </c>
      <c r="M8" s="12" t="s">
        <v>80</v>
      </c>
      <c r="N8" s="12" t="s">
        <v>80</v>
      </c>
      <c r="O8" s="12" t="s">
        <v>80</v>
      </c>
      <c r="P8" s="12" t="s">
        <v>171</v>
      </c>
      <c r="Q8" s="119" t="s">
        <v>321</v>
      </c>
      <c r="R8" s="119" t="s">
        <v>321</v>
      </c>
    </row>
    <row r="9" spans="1:24">
      <c r="A9" s="13" t="s">
        <v>144</v>
      </c>
      <c r="B9" s="13" t="s">
        <v>145</v>
      </c>
      <c r="C9" s="14" t="b">
        <f>TRUE</f>
        <v>1</v>
      </c>
      <c r="D9" s="14" t="b">
        <f>FALSE</f>
        <v>0</v>
      </c>
      <c r="E9" s="69" t="s">
        <v>51</v>
      </c>
      <c r="F9" s="70">
        <v>2.4999999999999999E-8</v>
      </c>
      <c r="G9" s="67">
        <v>4.0277777777777778E-14</v>
      </c>
      <c r="H9" s="73">
        <v>1.6622202013703573E-11</v>
      </c>
      <c r="I9" s="70">
        <v>4.3000000000000001E-10</v>
      </c>
      <c r="J9" s="72">
        <v>1.42</v>
      </c>
      <c r="K9" s="16">
        <v>2E-3</v>
      </c>
      <c r="L9" s="68">
        <v>0</v>
      </c>
      <c r="M9" s="68">
        <v>0</v>
      </c>
      <c r="N9" s="68">
        <v>0</v>
      </c>
      <c r="O9" s="68">
        <v>0</v>
      </c>
      <c r="P9" s="77">
        <v>3.1409605789375806E-5</v>
      </c>
      <c r="Q9" s="81" t="s">
        <v>312</v>
      </c>
      <c r="R9" s="81" t="s">
        <v>312</v>
      </c>
      <c r="S9" s="73"/>
      <c r="T9" s="73"/>
      <c r="U9" s="73"/>
      <c r="V9" s="73"/>
      <c r="W9" s="73"/>
      <c r="X9" s="73"/>
    </row>
    <row r="10" spans="1:24">
      <c r="A10" s="13" t="s">
        <v>8</v>
      </c>
      <c r="B10" s="14"/>
      <c r="C10" s="14" t="b">
        <f>FALSE</f>
        <v>0</v>
      </c>
      <c r="D10" s="14" t="b">
        <f>FALSE</f>
        <v>0</v>
      </c>
      <c r="E10" s="15" t="s">
        <v>49</v>
      </c>
      <c r="F10" s="70">
        <v>4.1999999999999998E-5</v>
      </c>
      <c r="G10" s="67">
        <v>6.7400000000000001E-16</v>
      </c>
      <c r="H10" s="73">
        <v>7.922381699036944E-9</v>
      </c>
      <c r="I10" s="70">
        <v>1.9999999999999999E-7</v>
      </c>
      <c r="J10" s="72">
        <v>1.42</v>
      </c>
      <c r="K10" s="16">
        <v>2E-3</v>
      </c>
      <c r="L10" s="68">
        <v>14800</v>
      </c>
      <c r="M10" s="68">
        <v>114000</v>
      </c>
      <c r="N10" s="68">
        <v>84.7</v>
      </c>
      <c r="O10" s="68">
        <v>4690</v>
      </c>
      <c r="P10" s="77">
        <v>5.0855050693403004E-11</v>
      </c>
      <c r="Q10" s="81" t="s">
        <v>313</v>
      </c>
      <c r="R10" s="81" t="s">
        <v>312</v>
      </c>
      <c r="S10" s="73"/>
      <c r="T10" s="73"/>
      <c r="U10" s="73"/>
      <c r="V10" s="73"/>
      <c r="W10" s="73"/>
      <c r="X10" s="73"/>
    </row>
    <row r="11" spans="1:24">
      <c r="A11" s="13" t="s">
        <v>19</v>
      </c>
      <c r="B11" s="14"/>
      <c r="C11" s="14" t="b">
        <f>FALSE</f>
        <v>0</v>
      </c>
      <c r="D11" s="14" t="b">
        <f>TRUE</f>
        <v>1</v>
      </c>
      <c r="E11" s="15" t="s">
        <v>50</v>
      </c>
      <c r="F11" s="70">
        <v>0</v>
      </c>
      <c r="G11" s="67">
        <v>6.1944444444444443E-14</v>
      </c>
      <c r="H11" s="73">
        <v>0</v>
      </c>
      <c r="I11" s="70">
        <v>0</v>
      </c>
      <c r="J11" s="72">
        <v>1.2</v>
      </c>
      <c r="K11" s="16">
        <v>0</v>
      </c>
      <c r="L11" s="68">
        <v>0</v>
      </c>
      <c r="M11" s="68">
        <v>0</v>
      </c>
      <c r="N11" s="68">
        <v>0</v>
      </c>
      <c r="O11" s="68">
        <v>0</v>
      </c>
      <c r="P11" s="77">
        <v>1.0538636206287558E-4</v>
      </c>
      <c r="Q11" s="81" t="s">
        <v>312</v>
      </c>
      <c r="R11" s="75"/>
      <c r="S11" s="73"/>
      <c r="T11" s="73"/>
      <c r="U11" s="73"/>
      <c r="V11" s="73"/>
      <c r="W11" s="73"/>
      <c r="X11" s="73"/>
    </row>
    <row r="12" spans="1:24">
      <c r="A12" s="13" t="s">
        <v>143</v>
      </c>
      <c r="B12" s="14"/>
      <c r="C12" s="14" t="b">
        <f>TRUE</f>
        <v>1</v>
      </c>
      <c r="D12" s="14" t="b">
        <f>FALSE</f>
        <v>0</v>
      </c>
      <c r="E12" s="15" t="s">
        <v>49</v>
      </c>
      <c r="F12" s="70">
        <v>0</v>
      </c>
      <c r="G12" s="67">
        <v>2.7083333333333336E-14</v>
      </c>
      <c r="H12" s="73">
        <v>1.6567779411559613E-7</v>
      </c>
      <c r="I12" s="70">
        <v>0</v>
      </c>
      <c r="J12" s="72">
        <v>1.42</v>
      </c>
      <c r="K12" s="16">
        <v>2E-3</v>
      </c>
      <c r="L12" s="68">
        <v>0.68</v>
      </c>
      <c r="M12" s="68">
        <v>13.3</v>
      </c>
      <c r="N12" s="68">
        <v>0.108</v>
      </c>
      <c r="O12" s="68">
        <v>2.34E-6</v>
      </c>
      <c r="P12" s="77">
        <v>4.5268232795189741E-3</v>
      </c>
      <c r="Q12" s="81" t="s">
        <v>312</v>
      </c>
      <c r="R12" s="84" t="s">
        <v>312</v>
      </c>
      <c r="S12" s="73"/>
      <c r="T12" s="73"/>
      <c r="U12" s="73"/>
      <c r="V12" s="73"/>
      <c r="W12" s="73"/>
      <c r="X12" s="73"/>
    </row>
    <row r="13" spans="1:24">
      <c r="A13" s="13" t="s">
        <v>28</v>
      </c>
      <c r="B13" s="14"/>
      <c r="C13" s="14" t="b">
        <f>TRUE</f>
        <v>1</v>
      </c>
      <c r="D13" s="14" t="b">
        <f>FALSE</f>
        <v>0</v>
      </c>
      <c r="E13" s="15" t="s">
        <v>51</v>
      </c>
      <c r="F13" s="70">
        <v>9.2999999999999999E-8</v>
      </c>
      <c r="G13" s="67">
        <v>2.58E-16</v>
      </c>
      <c r="H13" s="73">
        <v>2.1825905875859486E-11</v>
      </c>
      <c r="I13" s="70">
        <v>1.3000000000000001E-9</v>
      </c>
      <c r="J13" s="72">
        <v>1.42</v>
      </c>
      <c r="K13" s="16">
        <v>2E-3</v>
      </c>
      <c r="L13" s="68">
        <v>0</v>
      </c>
      <c r="M13" s="68">
        <v>0</v>
      </c>
      <c r="N13" s="68">
        <v>0</v>
      </c>
      <c r="O13" s="68">
        <v>0</v>
      </c>
      <c r="P13" s="77">
        <v>1.6006657645723072E-6</v>
      </c>
      <c r="Q13" s="81" t="s">
        <v>313</v>
      </c>
      <c r="R13" s="81" t="s">
        <v>313</v>
      </c>
      <c r="S13" s="73"/>
      <c r="T13" s="73"/>
      <c r="U13" s="73"/>
      <c r="V13" s="73"/>
      <c r="W13" s="73"/>
      <c r="X13" s="73"/>
    </row>
    <row r="14" spans="1:24">
      <c r="A14" s="13" t="s">
        <v>32</v>
      </c>
      <c r="B14" s="17" t="s">
        <v>33</v>
      </c>
      <c r="C14" s="14" t="b">
        <f>TRUE</f>
        <v>1</v>
      </c>
      <c r="D14" s="14" t="b">
        <f>FALSE</f>
        <v>0</v>
      </c>
      <c r="E14" s="15" t="s">
        <v>51</v>
      </c>
      <c r="F14" s="70">
        <v>1.4E-8</v>
      </c>
      <c r="G14" s="67">
        <v>7.1388888888888895E-14</v>
      </c>
      <c r="H14" s="73">
        <v>2.4804799018382064E-12</v>
      </c>
      <c r="I14" s="70">
        <v>1.0999999999999999E-10</v>
      </c>
      <c r="J14" s="72">
        <v>1.42</v>
      </c>
      <c r="K14" s="16">
        <v>2E-3</v>
      </c>
      <c r="L14" s="68">
        <v>5.43</v>
      </c>
      <c r="M14" s="68">
        <v>104</v>
      </c>
      <c r="N14" s="68">
        <v>1.42</v>
      </c>
      <c r="O14" s="68">
        <v>1.6500000000000001E-2</v>
      </c>
      <c r="P14" s="77">
        <v>5.8052527685087548E-4</v>
      </c>
      <c r="Q14" s="81" t="s">
        <v>312</v>
      </c>
      <c r="R14" s="81" t="s">
        <v>313</v>
      </c>
      <c r="S14" s="73"/>
      <c r="T14" s="73"/>
      <c r="U14" s="73"/>
      <c r="V14" s="73"/>
      <c r="W14" s="73"/>
      <c r="X14" s="73"/>
    </row>
    <row r="15" spans="1:24">
      <c r="A15" s="13" t="s">
        <v>9</v>
      </c>
      <c r="B15" s="14"/>
      <c r="C15" s="14" t="b">
        <f>FALSE</f>
        <v>0</v>
      </c>
      <c r="D15" s="14" t="b">
        <f>FALSE</f>
        <v>0</v>
      </c>
      <c r="E15" s="15" t="s">
        <v>49</v>
      </c>
      <c r="F15" s="70">
        <v>2.0000000000000001E-9</v>
      </c>
      <c r="G15" s="67">
        <v>2.6E-18</v>
      </c>
      <c r="H15" s="73">
        <v>0</v>
      </c>
      <c r="I15" s="70">
        <v>5.7999999999999996E-10</v>
      </c>
      <c r="J15" s="72">
        <v>1.4</v>
      </c>
      <c r="K15" s="16">
        <v>0</v>
      </c>
      <c r="L15" s="73" t="e">
        <v>#N/A</v>
      </c>
      <c r="M15" s="73" t="e">
        <v>#N/A</v>
      </c>
      <c r="N15" s="73" t="e">
        <v>#N/A</v>
      </c>
      <c r="O15" s="73" t="e">
        <v>#N/A</v>
      </c>
      <c r="P15" s="77">
        <v>3.8358731081481286E-12</v>
      </c>
      <c r="Q15" s="81" t="s">
        <v>313</v>
      </c>
      <c r="R15" s="75"/>
      <c r="S15" s="73"/>
      <c r="T15" s="73"/>
      <c r="U15" s="73"/>
      <c r="V15" s="73"/>
      <c r="W15" s="73"/>
      <c r="X15" s="73"/>
    </row>
    <row r="16" spans="1:24">
      <c r="A16" s="13" t="s">
        <v>261</v>
      </c>
      <c r="B16" s="14"/>
      <c r="C16" s="14" t="b">
        <f>FALSE</f>
        <v>0</v>
      </c>
      <c r="D16" s="14" t="b">
        <f>FALSE</f>
        <v>0</v>
      </c>
      <c r="E16" s="15" t="s">
        <v>49</v>
      </c>
      <c r="F16" s="70">
        <v>1.6000000000000001E-9</v>
      </c>
      <c r="G16" s="67">
        <v>4.5000000000000004E-14</v>
      </c>
      <c r="H16" s="73">
        <v>4.9816884691907957E-9</v>
      </c>
      <c r="I16" s="70">
        <v>7.4000000000000003E-10</v>
      </c>
      <c r="J16" s="6">
        <v>1.42</v>
      </c>
      <c r="K16" s="6">
        <v>2E-3</v>
      </c>
      <c r="L16" s="68">
        <v>53200</v>
      </c>
      <c r="M16" s="68">
        <v>92600</v>
      </c>
      <c r="N16" s="68">
        <v>389000</v>
      </c>
      <c r="O16" s="68">
        <v>736000</v>
      </c>
      <c r="P16" s="77">
        <v>1.1331266683667237E-7</v>
      </c>
      <c r="Q16" s="81" t="s">
        <v>312</v>
      </c>
      <c r="R16" s="75" t="s">
        <v>312</v>
      </c>
      <c r="S16" s="73"/>
      <c r="T16" s="73"/>
      <c r="U16" s="73"/>
      <c r="V16" s="73"/>
      <c r="W16" s="73"/>
      <c r="X16" s="73"/>
    </row>
    <row r="17" spans="1:24">
      <c r="A17" s="13" t="s">
        <v>10</v>
      </c>
      <c r="B17" s="14"/>
      <c r="C17" s="14" t="b">
        <f>FALSE</f>
        <v>0</v>
      </c>
      <c r="D17" s="14" t="b">
        <f>FALSE</f>
        <v>0</v>
      </c>
      <c r="E17" s="15" t="s">
        <v>49</v>
      </c>
      <c r="F17" s="70">
        <v>1E-8</v>
      </c>
      <c r="G17" s="67">
        <v>1.2055555555555555E-13</v>
      </c>
      <c r="H17" s="73">
        <v>2.0180243020479361E-7</v>
      </c>
      <c r="I17" s="70">
        <v>3.3999999999999998E-9</v>
      </c>
      <c r="J17" s="72">
        <v>1.42</v>
      </c>
      <c r="K17" s="16">
        <v>2E-3</v>
      </c>
      <c r="L17" s="68">
        <v>106000</v>
      </c>
      <c r="M17" s="68">
        <v>149000</v>
      </c>
      <c r="N17" s="68">
        <v>2280000</v>
      </c>
      <c r="O17" s="68">
        <v>13100000</v>
      </c>
      <c r="P17" s="77">
        <v>4.1699018990113409E-9</v>
      </c>
      <c r="Q17" s="81" t="s">
        <v>312</v>
      </c>
      <c r="R17" s="81" t="s">
        <v>312</v>
      </c>
      <c r="S17" s="73"/>
      <c r="T17" s="73"/>
      <c r="U17" s="73"/>
      <c r="V17" s="73"/>
      <c r="W17" s="73"/>
      <c r="X17" s="73"/>
    </row>
    <row r="18" spans="1:24">
      <c r="A18" s="13" t="s">
        <v>11</v>
      </c>
      <c r="B18" s="14"/>
      <c r="C18" s="14" t="b">
        <f>FALSE</f>
        <v>0</v>
      </c>
      <c r="D18" s="14" t="b">
        <f>FALSE</f>
        <v>0</v>
      </c>
      <c r="E18" s="15" t="s">
        <v>52</v>
      </c>
      <c r="F18" s="70">
        <v>6.6000000000000004E-9</v>
      </c>
      <c r="G18" s="67">
        <v>7.1388888888888895E-14</v>
      </c>
      <c r="H18" s="73">
        <v>6.2282481187886161E-8</v>
      </c>
      <c r="I18" s="70">
        <v>1.9000000000000001E-8</v>
      </c>
      <c r="J18" s="72">
        <v>1.42</v>
      </c>
      <c r="K18" s="16">
        <v>2E-3</v>
      </c>
      <c r="L18" s="68">
        <v>491000</v>
      </c>
      <c r="M18" s="68">
        <v>137000</v>
      </c>
      <c r="N18" s="68">
        <v>247000</v>
      </c>
      <c r="O18" s="68">
        <v>1230000</v>
      </c>
      <c r="P18" s="77">
        <v>1.0659337007608526E-8</v>
      </c>
      <c r="Q18" s="81" t="s">
        <v>312</v>
      </c>
      <c r="R18" s="81" t="s">
        <v>312</v>
      </c>
      <c r="S18" s="73"/>
      <c r="T18" s="73"/>
      <c r="U18" s="73"/>
      <c r="V18" s="73"/>
      <c r="W18" s="73"/>
      <c r="X18" s="73"/>
    </row>
    <row r="19" spans="1:24">
      <c r="A19" s="13" t="s">
        <v>169</v>
      </c>
      <c r="B19" s="14"/>
      <c r="C19" s="14" t="b">
        <f>TRUE</f>
        <v>1</v>
      </c>
      <c r="D19" s="14" t="b">
        <f>FALSE</f>
        <v>0</v>
      </c>
      <c r="E19" s="15" t="s">
        <v>52</v>
      </c>
      <c r="F19" s="70">
        <v>6.9E-10</v>
      </c>
      <c r="G19" s="75">
        <v>9.5000000000000003E-18</v>
      </c>
      <c r="H19" s="73">
        <v>2.3865093668230906E-11</v>
      </c>
      <c r="I19" s="70">
        <v>2.0000000000000001E-9</v>
      </c>
      <c r="J19" s="72">
        <v>1.42</v>
      </c>
      <c r="K19" s="16">
        <v>2E-3</v>
      </c>
      <c r="L19" s="68">
        <v>703000</v>
      </c>
      <c r="M19" s="68">
        <v>329000</v>
      </c>
      <c r="N19" s="68">
        <v>304000</v>
      </c>
      <c r="O19" s="68">
        <v>1560000</v>
      </c>
      <c r="P19" s="77">
        <v>9.5563273520385989E-15</v>
      </c>
      <c r="Q19" s="81" t="s">
        <v>313</v>
      </c>
      <c r="R19" s="81" t="s">
        <v>313</v>
      </c>
      <c r="S19" s="73"/>
      <c r="T19" s="73"/>
      <c r="U19" s="73"/>
      <c r="V19" s="73"/>
      <c r="W19" s="73"/>
      <c r="X19" s="73"/>
    </row>
    <row r="20" spans="1:24">
      <c r="A20" s="13" t="s">
        <v>12</v>
      </c>
      <c r="B20" s="14" t="s">
        <v>143</v>
      </c>
      <c r="C20" s="14" t="b">
        <f>FALSE</f>
        <v>0</v>
      </c>
      <c r="D20" s="14" t="b">
        <f>FALSE</f>
        <v>0</v>
      </c>
      <c r="E20" s="15" t="s">
        <v>52</v>
      </c>
      <c r="F20" s="70">
        <v>4.5999999999999998E-9</v>
      </c>
      <c r="G20" s="67">
        <v>9.2799999999999999E-17</v>
      </c>
      <c r="H20" s="73">
        <v>4.5717105594303588E-13</v>
      </c>
      <c r="I20" s="70">
        <v>1.3000000000000001E-8</v>
      </c>
      <c r="J20" s="72">
        <v>1.42</v>
      </c>
      <c r="K20" s="16">
        <v>2E-3</v>
      </c>
      <c r="L20" s="68">
        <v>589000</v>
      </c>
      <c r="M20" s="68">
        <v>219000</v>
      </c>
      <c r="N20" s="68">
        <v>298000</v>
      </c>
      <c r="O20" s="68">
        <v>1530000</v>
      </c>
      <c r="P20" s="77">
        <v>7.3265176365629261E-10</v>
      </c>
      <c r="Q20" s="81" t="s">
        <v>313</v>
      </c>
      <c r="R20" s="81" t="s">
        <v>312</v>
      </c>
      <c r="S20" s="73"/>
      <c r="T20" s="73"/>
      <c r="U20" s="73"/>
      <c r="V20" s="73"/>
      <c r="W20" s="73"/>
      <c r="X20" s="73"/>
    </row>
    <row r="21" spans="1:24">
      <c r="A21" s="13" t="s">
        <v>170</v>
      </c>
      <c r="B21" s="14"/>
      <c r="C21" s="14" t="b">
        <f>TRUE</f>
        <v>1</v>
      </c>
      <c r="D21" s="14" t="b">
        <f>FALSE</f>
        <v>0</v>
      </c>
      <c r="E21" s="15" t="s">
        <v>52</v>
      </c>
      <c r="F21" s="70">
        <v>2.4000000000000001E-11</v>
      </c>
      <c r="G21" s="75">
        <v>1.1527777777777778E-13</v>
      </c>
      <c r="H21" s="73">
        <v>3.8788925703453256E-12</v>
      </c>
      <c r="I21" s="70">
        <v>9.2000000000000005E-11</v>
      </c>
      <c r="J21" s="72">
        <v>1.42</v>
      </c>
      <c r="K21" s="16">
        <v>2E-3</v>
      </c>
      <c r="L21" s="68">
        <v>8.5299999999999994</v>
      </c>
      <c r="M21" s="68">
        <v>167</v>
      </c>
      <c r="N21" s="68">
        <v>1.26E-2</v>
      </c>
      <c r="O21" s="68">
        <v>1.32E-3</v>
      </c>
      <c r="P21" s="77">
        <v>3.5877183258796333E-4</v>
      </c>
      <c r="Q21" s="81" t="s">
        <v>312</v>
      </c>
      <c r="R21" s="81" t="s">
        <v>312</v>
      </c>
      <c r="S21" s="73"/>
      <c r="T21" s="73"/>
      <c r="U21" s="73"/>
      <c r="V21" s="73"/>
      <c r="W21" s="73"/>
      <c r="X21" s="73"/>
    </row>
    <row r="22" spans="1:24">
      <c r="A22" s="13" t="s">
        <v>53</v>
      </c>
      <c r="B22" s="14"/>
      <c r="C22" s="14" t="b">
        <f>FALSE</f>
        <v>0</v>
      </c>
      <c r="D22" s="14" t="b">
        <f>FALSE</f>
        <v>0</v>
      </c>
      <c r="E22" s="15" t="s">
        <v>49</v>
      </c>
      <c r="F22" s="70">
        <v>4.5E-11</v>
      </c>
      <c r="G22" s="67">
        <v>0</v>
      </c>
      <c r="H22" s="73">
        <v>0</v>
      </c>
      <c r="I22" s="70">
        <v>0</v>
      </c>
      <c r="J22" s="72">
        <v>1.2</v>
      </c>
      <c r="K22" s="16">
        <v>0</v>
      </c>
      <c r="L22" s="68">
        <v>0</v>
      </c>
      <c r="M22" s="68">
        <v>0</v>
      </c>
      <c r="N22" s="68">
        <v>0</v>
      </c>
      <c r="O22" s="68">
        <v>0</v>
      </c>
      <c r="P22" s="77">
        <v>1.7797208833756094E-9</v>
      </c>
      <c r="Q22" s="81"/>
      <c r="R22" s="75"/>
      <c r="S22" s="73"/>
      <c r="T22" s="73"/>
      <c r="U22" s="73"/>
      <c r="V22" s="73"/>
      <c r="W22" s="73"/>
      <c r="X22" s="73"/>
    </row>
    <row r="23" spans="1:24">
      <c r="A23" s="13" t="s">
        <v>38</v>
      </c>
      <c r="B23" s="14"/>
      <c r="C23" s="14" t="b">
        <f>FALSE</f>
        <v>0</v>
      </c>
      <c r="D23" s="14" t="b">
        <f>FALSE</f>
        <v>0</v>
      </c>
      <c r="E23" s="15" t="s">
        <v>49</v>
      </c>
      <c r="F23" s="70">
        <v>1.7999999999999999E-11</v>
      </c>
      <c r="G23" s="67">
        <v>0</v>
      </c>
      <c r="H23" s="73">
        <v>0</v>
      </c>
      <c r="I23" s="70">
        <v>1.7999999999999999E-11</v>
      </c>
      <c r="J23" s="72">
        <v>1.2</v>
      </c>
      <c r="K23" s="16">
        <v>0</v>
      </c>
      <c r="L23" s="73" t="e">
        <v>#N/A</v>
      </c>
      <c r="M23" s="73" t="e">
        <v>#N/A</v>
      </c>
      <c r="N23" s="73" t="e">
        <v>#N/A</v>
      </c>
      <c r="O23" s="73" t="e">
        <v>#N/A</v>
      </c>
      <c r="P23" s="77">
        <v>1.7797208833756094E-9</v>
      </c>
      <c r="Q23" s="81"/>
      <c r="R23" s="75"/>
      <c r="S23" s="73"/>
      <c r="T23" s="73"/>
      <c r="U23" s="73"/>
      <c r="V23" s="73"/>
      <c r="W23" s="73"/>
      <c r="X23" s="73"/>
    </row>
    <row r="24" spans="1:24">
      <c r="A24" s="13" t="s">
        <v>54</v>
      </c>
      <c r="B24" s="14"/>
      <c r="C24" s="14" t="b">
        <f>FALSE</f>
        <v>0</v>
      </c>
      <c r="D24" s="14" t="b">
        <f>FALSE</f>
        <v>0</v>
      </c>
      <c r="E24" s="15" t="s">
        <v>49</v>
      </c>
      <c r="F24" s="70">
        <v>4.1000000000000001E-11</v>
      </c>
      <c r="G24" s="67">
        <v>0</v>
      </c>
      <c r="H24" s="73">
        <v>0</v>
      </c>
      <c r="I24" s="70">
        <v>4.1999999999999997E-11</v>
      </c>
      <c r="J24" s="72">
        <v>1.2</v>
      </c>
      <c r="K24" s="16">
        <v>0</v>
      </c>
      <c r="L24" s="73" t="e">
        <v>#N/A</v>
      </c>
      <c r="M24" s="73" t="e">
        <v>#N/A</v>
      </c>
      <c r="N24" s="73" t="e">
        <v>#N/A</v>
      </c>
      <c r="O24" s="73" t="e">
        <v>#N/A</v>
      </c>
      <c r="P24" s="77">
        <v>1.7797208833756094E-9</v>
      </c>
      <c r="Q24" s="81"/>
      <c r="R24" s="75"/>
      <c r="S24" s="73"/>
      <c r="T24" s="73"/>
      <c r="U24" s="73"/>
      <c r="V24" s="73"/>
      <c r="W24" s="73"/>
      <c r="X24" s="73"/>
    </row>
    <row r="25" spans="1:24">
      <c r="A25" s="13" t="s">
        <v>166</v>
      </c>
      <c r="B25" s="14"/>
      <c r="C25" s="14" t="b">
        <f>FALSE</f>
        <v>0</v>
      </c>
      <c r="D25" s="14" t="b">
        <f>FALSE</f>
        <v>0</v>
      </c>
      <c r="E25" s="15" t="s">
        <v>52</v>
      </c>
      <c r="F25" s="70">
        <v>3.5999999999999998E-8</v>
      </c>
      <c r="G25" s="67">
        <v>2.8099999999999998E-16</v>
      </c>
      <c r="H25" s="73">
        <v>3.1051535765990841E-9</v>
      </c>
      <c r="I25" s="76">
        <v>1.1000000000000001E-7</v>
      </c>
      <c r="J25" s="72">
        <v>1.42</v>
      </c>
      <c r="K25" s="16">
        <v>2E-3</v>
      </c>
      <c r="L25" s="68">
        <v>603000</v>
      </c>
      <c r="M25" s="68">
        <v>231000</v>
      </c>
      <c r="N25" s="68">
        <v>310000</v>
      </c>
      <c r="O25" s="68">
        <v>209000</v>
      </c>
      <c r="P25" s="77">
        <v>1.3999715229101133E-15</v>
      </c>
      <c r="Q25" s="81" t="s">
        <v>313</v>
      </c>
      <c r="R25" s="81" t="s">
        <v>312</v>
      </c>
      <c r="S25" s="81"/>
      <c r="T25" s="81"/>
      <c r="U25" s="81"/>
      <c r="V25" s="81"/>
      <c r="W25" s="81"/>
      <c r="X25" s="81"/>
    </row>
    <row r="26" spans="1:24">
      <c r="A26" s="13" t="s">
        <v>13</v>
      </c>
      <c r="B26" s="14"/>
      <c r="C26" s="14" t="b">
        <f>FALSE</f>
        <v>0</v>
      </c>
      <c r="D26" s="14" t="b">
        <f>FALSE</f>
        <v>0</v>
      </c>
      <c r="E26" s="15" t="s">
        <v>52</v>
      </c>
      <c r="F26" s="70">
        <v>7.4000000000000001E-9</v>
      </c>
      <c r="G26" s="67">
        <v>1.6611111111111112E-14</v>
      </c>
      <c r="H26" s="73">
        <v>2.3568962361578741E-10</v>
      </c>
      <c r="I26" s="70">
        <v>2.1999999999999998E-8</v>
      </c>
      <c r="J26" s="72">
        <v>1.42</v>
      </c>
      <c r="K26" s="16">
        <v>2E-3</v>
      </c>
      <c r="L26" s="68">
        <v>42200</v>
      </c>
      <c r="M26" s="68">
        <v>41200</v>
      </c>
      <c r="N26" s="68">
        <v>58200</v>
      </c>
      <c r="O26" s="68">
        <v>24700</v>
      </c>
      <c r="P26" s="77">
        <v>9.9782796169607039E-7</v>
      </c>
      <c r="Q26" s="81" t="s">
        <v>312</v>
      </c>
      <c r="R26" s="81" t="s">
        <v>312</v>
      </c>
      <c r="S26" s="81"/>
      <c r="T26" s="81"/>
      <c r="U26" s="81"/>
      <c r="V26" s="81"/>
      <c r="W26" s="81"/>
      <c r="X26" s="81"/>
    </row>
    <row r="27" spans="1:24">
      <c r="A27" s="13" t="s">
        <v>14</v>
      </c>
      <c r="B27" s="14"/>
      <c r="C27" s="14" t="b">
        <f>FALSE</f>
        <v>0</v>
      </c>
      <c r="D27" s="14" t="b">
        <f>TRUE</f>
        <v>1</v>
      </c>
      <c r="E27" s="15" t="s">
        <v>50</v>
      </c>
      <c r="F27" s="70">
        <v>0</v>
      </c>
      <c r="G27" s="67">
        <v>9.9444444444444432E-17</v>
      </c>
      <c r="H27" s="73">
        <v>0</v>
      </c>
      <c r="I27" s="70">
        <v>0</v>
      </c>
      <c r="J27" s="72">
        <v>1.2</v>
      </c>
      <c r="K27" s="16">
        <v>0</v>
      </c>
      <c r="L27" s="68">
        <v>0</v>
      </c>
      <c r="M27" s="68">
        <v>0</v>
      </c>
      <c r="N27" s="68">
        <v>0</v>
      </c>
      <c r="O27" s="68">
        <v>0</v>
      </c>
      <c r="P27" s="77">
        <v>2.05033142814261E-9</v>
      </c>
      <c r="Q27" s="81" t="s">
        <v>312</v>
      </c>
      <c r="R27" s="75"/>
      <c r="S27" s="81"/>
      <c r="T27" s="81"/>
      <c r="U27" s="81"/>
      <c r="V27" s="81"/>
      <c r="W27" s="81"/>
      <c r="X27" s="81"/>
    </row>
    <row r="28" spans="1:24">
      <c r="A28" s="13" t="s">
        <v>262</v>
      </c>
      <c r="B28" s="14"/>
      <c r="C28" s="14" t="b">
        <f>FALSE</f>
        <v>0</v>
      </c>
      <c r="D28" s="14" t="b">
        <f>FALSE</f>
        <v>0</v>
      </c>
      <c r="E28" s="15" t="s">
        <v>51</v>
      </c>
      <c r="F28" s="70">
        <v>1.5E-9</v>
      </c>
      <c r="G28" s="67">
        <v>3.8888888888888894E-14</v>
      </c>
      <c r="H28" s="73">
        <v>5.2199500994623922E-14</v>
      </c>
      <c r="I28" s="70">
        <v>7.1000000000000003E-10</v>
      </c>
      <c r="J28" s="6">
        <v>1.42</v>
      </c>
      <c r="K28" s="6">
        <v>2E-3</v>
      </c>
      <c r="L28" s="68">
        <v>86200</v>
      </c>
      <c r="M28" s="68">
        <v>129000</v>
      </c>
      <c r="N28" s="68">
        <v>89900</v>
      </c>
      <c r="O28" s="68">
        <v>193000</v>
      </c>
      <c r="P28" s="75">
        <v>2.5672117798516492E-8</v>
      </c>
      <c r="Q28" s="81" t="s">
        <v>312</v>
      </c>
      <c r="R28" s="75" t="s">
        <v>312</v>
      </c>
      <c r="S28" s="81"/>
      <c r="T28" s="81"/>
      <c r="U28" s="81"/>
      <c r="V28" s="81"/>
      <c r="W28" s="81"/>
      <c r="X28" s="81"/>
    </row>
    <row r="29" spans="1:24">
      <c r="A29" s="13" t="s">
        <v>37</v>
      </c>
      <c r="B29" s="14" t="s">
        <v>160</v>
      </c>
      <c r="C29" s="14" t="b">
        <f>TRUE</f>
        <v>1</v>
      </c>
      <c r="D29" s="14" t="b">
        <f>FALSE</f>
        <v>0</v>
      </c>
      <c r="E29" s="15" t="s">
        <v>51</v>
      </c>
      <c r="F29" s="70">
        <v>0</v>
      </c>
      <c r="G29" s="67">
        <v>1.2099999999999999E-15</v>
      </c>
      <c r="H29" s="73">
        <v>1.0970359992816097E-14</v>
      </c>
      <c r="I29" s="70">
        <v>0</v>
      </c>
      <c r="J29" s="72">
        <v>1.42</v>
      </c>
      <c r="K29" s="16">
        <v>2E-3</v>
      </c>
      <c r="L29" s="68">
        <v>0</v>
      </c>
      <c r="M29" s="68">
        <v>0</v>
      </c>
      <c r="N29" s="68">
        <v>0</v>
      </c>
      <c r="O29" s="68">
        <v>0</v>
      </c>
      <c r="P29" s="77">
        <v>9.8738914609678829E-3</v>
      </c>
      <c r="Q29" s="81" t="s">
        <v>313</v>
      </c>
      <c r="R29" s="81" t="s">
        <v>313</v>
      </c>
      <c r="S29" s="81"/>
      <c r="T29" s="81"/>
      <c r="U29" s="81"/>
      <c r="V29" s="81"/>
      <c r="W29" s="81"/>
      <c r="X29" s="81"/>
    </row>
    <row r="30" spans="1:24">
      <c r="A30" s="18" t="s">
        <v>27</v>
      </c>
      <c r="B30" s="19" t="s">
        <v>28</v>
      </c>
      <c r="C30" s="20" t="b">
        <f>FALSE</f>
        <v>0</v>
      </c>
      <c r="D30" s="14" t="b">
        <f>FALSE</f>
        <v>0</v>
      </c>
      <c r="E30" s="15" t="s">
        <v>49</v>
      </c>
      <c r="F30" s="70">
        <v>1.1000000000000001E-6</v>
      </c>
      <c r="G30" s="67">
        <v>4.4800000000000002E-17</v>
      </c>
      <c r="H30" s="73">
        <v>2.5258419107814847E-10</v>
      </c>
      <c r="I30" s="70">
        <v>6.8999999999999996E-7</v>
      </c>
      <c r="J30" s="72">
        <v>1.42</v>
      </c>
      <c r="K30" s="16">
        <v>2E-3</v>
      </c>
      <c r="L30" s="68">
        <v>41100</v>
      </c>
      <c r="M30" s="68">
        <v>140000</v>
      </c>
      <c r="N30" s="68">
        <v>12400</v>
      </c>
      <c r="O30" s="68">
        <v>24000</v>
      </c>
      <c r="P30" s="77">
        <v>9.8563017532236665E-10</v>
      </c>
      <c r="Q30" s="81" t="s">
        <v>313</v>
      </c>
      <c r="R30" s="81" t="s">
        <v>312</v>
      </c>
      <c r="S30" s="81"/>
      <c r="T30" s="81"/>
      <c r="U30" s="81"/>
      <c r="V30" s="81"/>
      <c r="W30" s="81"/>
      <c r="X30" s="81"/>
    </row>
    <row r="31" spans="1:24">
      <c r="A31" s="18" t="s">
        <v>159</v>
      </c>
      <c r="B31" s="19"/>
      <c r="C31" s="20" t="b">
        <f>TRUE</f>
        <v>1</v>
      </c>
      <c r="D31" s="14" t="b">
        <f>FALSE</f>
        <v>0</v>
      </c>
      <c r="E31" s="15" t="s">
        <v>49</v>
      </c>
      <c r="F31" s="70">
        <v>1.6999999999999999E-7</v>
      </c>
      <c r="G31" s="67">
        <v>5.694444444444445E-15</v>
      </c>
      <c r="H31" s="73">
        <v>4.6952269575304332E-12</v>
      </c>
      <c r="I31" s="70">
        <v>6E-9</v>
      </c>
      <c r="J31" s="72">
        <v>1.42</v>
      </c>
      <c r="K31" s="16">
        <v>2E-3</v>
      </c>
      <c r="L31" s="68">
        <v>163</v>
      </c>
      <c r="M31" s="68">
        <v>3220</v>
      </c>
      <c r="N31" s="68">
        <v>211</v>
      </c>
      <c r="O31" s="68">
        <v>0.85299999999999998</v>
      </c>
      <c r="P31" s="77">
        <v>1.8095947696322715E-5</v>
      </c>
      <c r="Q31" s="81" t="s">
        <v>312</v>
      </c>
      <c r="R31" s="81" t="s">
        <v>312</v>
      </c>
      <c r="S31" s="81"/>
      <c r="T31" s="81"/>
      <c r="U31" s="81"/>
      <c r="V31" s="81"/>
      <c r="W31" s="81"/>
      <c r="X31" s="81"/>
    </row>
    <row r="32" spans="1:24">
      <c r="A32" s="18" t="s">
        <v>31</v>
      </c>
      <c r="B32" s="19" t="s">
        <v>32</v>
      </c>
      <c r="C32" s="20" t="b">
        <f>TRUE</f>
        <v>1</v>
      </c>
      <c r="D32" s="14" t="b">
        <f>FALSE</f>
        <v>0</v>
      </c>
      <c r="E32" s="15" t="s">
        <v>49</v>
      </c>
      <c r="F32" s="70">
        <v>1.4E-8</v>
      </c>
      <c r="G32" s="67">
        <v>1.0638888888888888E-14</v>
      </c>
      <c r="H32" s="73">
        <v>5.5675512358561532E-13</v>
      </c>
      <c r="I32" s="70">
        <v>1.4000000000000001E-10</v>
      </c>
      <c r="J32" s="72">
        <v>1.42</v>
      </c>
      <c r="K32" s="16">
        <v>2E-3</v>
      </c>
      <c r="L32" s="68">
        <v>7.02</v>
      </c>
      <c r="M32" s="68">
        <v>139</v>
      </c>
      <c r="N32" s="68">
        <v>0.65600000000000003</v>
      </c>
      <c r="O32" s="68">
        <v>1.12E-4</v>
      </c>
      <c r="P32" s="77">
        <v>4.3106167945270227E-4</v>
      </c>
      <c r="Q32" s="81" t="s">
        <v>312</v>
      </c>
      <c r="R32" s="81" t="s">
        <v>313</v>
      </c>
      <c r="S32" s="81"/>
      <c r="T32" s="81"/>
      <c r="U32" s="81"/>
      <c r="V32" s="81"/>
      <c r="W32" s="81"/>
      <c r="X32" s="81"/>
    </row>
    <row r="33" spans="1:24">
      <c r="A33" s="18" t="s">
        <v>23</v>
      </c>
      <c r="B33" s="20"/>
      <c r="C33" s="20" t="b">
        <f>FALSE</f>
        <v>0</v>
      </c>
      <c r="D33" s="14" t="b">
        <f>FALSE</f>
        <v>0</v>
      </c>
      <c r="E33" s="15" t="s">
        <v>49</v>
      </c>
      <c r="F33" s="70">
        <v>3.3000000000000002E-6</v>
      </c>
      <c r="G33" s="67">
        <v>3.8900000000000001E-19</v>
      </c>
      <c r="H33" s="73">
        <v>1.2494176030698249E-13</v>
      </c>
      <c r="I33" s="70">
        <v>1.1999999999999999E-6</v>
      </c>
      <c r="J33" s="72">
        <v>1.42</v>
      </c>
      <c r="K33" s="16">
        <v>2E-3</v>
      </c>
      <c r="L33" s="68">
        <v>4940</v>
      </c>
      <c r="M33" s="68">
        <v>95100</v>
      </c>
      <c r="N33" s="68">
        <v>81500</v>
      </c>
      <c r="O33" s="68">
        <v>105000</v>
      </c>
      <c r="P33" s="77">
        <v>5.7974684289900302E-8</v>
      </c>
      <c r="Q33" s="81" t="s">
        <v>313</v>
      </c>
      <c r="R33" s="84" t="s">
        <v>312</v>
      </c>
      <c r="S33" s="81"/>
      <c r="T33" s="81"/>
      <c r="U33" s="81"/>
      <c r="V33" s="81"/>
      <c r="W33" s="81"/>
      <c r="X33" s="81"/>
    </row>
    <row r="34" spans="1:24">
      <c r="A34" s="18" t="s">
        <v>33</v>
      </c>
      <c r="B34" s="20"/>
      <c r="C34" s="20" t="b">
        <f>TRUE</f>
        <v>1</v>
      </c>
      <c r="D34" s="14" t="b">
        <f>FALSE</f>
        <v>0</v>
      </c>
      <c r="E34" s="15" t="s">
        <v>49</v>
      </c>
      <c r="F34" s="70">
        <v>0</v>
      </c>
      <c r="G34" s="67">
        <v>3.8099999999999998E-18</v>
      </c>
      <c r="H34" s="73">
        <v>1.8796859260758271E-23</v>
      </c>
      <c r="I34" s="70">
        <v>0</v>
      </c>
      <c r="J34" s="72">
        <v>1.42</v>
      </c>
      <c r="K34" s="16">
        <v>2E-3</v>
      </c>
      <c r="L34" s="68">
        <v>0</v>
      </c>
      <c r="M34" s="68">
        <v>0</v>
      </c>
      <c r="N34" s="68">
        <v>0</v>
      </c>
      <c r="O34" s="68">
        <v>0</v>
      </c>
      <c r="P34" s="77">
        <v>4218.7898999388026</v>
      </c>
      <c r="Q34" s="81" t="s">
        <v>313</v>
      </c>
      <c r="R34" s="81" t="s">
        <v>313</v>
      </c>
      <c r="S34" s="81"/>
      <c r="T34" s="81"/>
      <c r="U34" s="81"/>
      <c r="V34" s="81"/>
      <c r="W34" s="81"/>
      <c r="X34" s="81"/>
    </row>
    <row r="35" spans="1:24">
      <c r="A35" s="18" t="s">
        <v>30</v>
      </c>
      <c r="B35" s="19" t="s">
        <v>31</v>
      </c>
      <c r="C35" s="20" t="b">
        <f>TRUE</f>
        <v>1</v>
      </c>
      <c r="D35" s="14" t="b">
        <f>FALSE</f>
        <v>0</v>
      </c>
      <c r="E35" s="15" t="s">
        <v>49</v>
      </c>
      <c r="F35" s="70">
        <v>0</v>
      </c>
      <c r="G35" s="67">
        <v>4.2100000000000001E-19</v>
      </c>
      <c r="H35" s="73">
        <v>2.2863496917535975E-18</v>
      </c>
      <c r="I35" s="70">
        <v>0</v>
      </c>
      <c r="J35" s="72">
        <v>1.42</v>
      </c>
      <c r="K35" s="16">
        <v>2E-3</v>
      </c>
      <c r="L35" s="68">
        <v>0</v>
      </c>
      <c r="M35" s="68">
        <v>0</v>
      </c>
      <c r="N35" s="68">
        <v>0</v>
      </c>
      <c r="O35" s="68">
        <v>0</v>
      </c>
      <c r="P35" s="77">
        <v>3.7876895112565318E-3</v>
      </c>
      <c r="Q35" s="81" t="s">
        <v>313</v>
      </c>
      <c r="R35" s="81" t="s">
        <v>313</v>
      </c>
      <c r="S35" s="81"/>
      <c r="T35" s="81"/>
      <c r="U35" s="81"/>
      <c r="V35" s="81"/>
      <c r="W35" s="81"/>
      <c r="X35" s="81"/>
    </row>
    <row r="36" spans="1:24">
      <c r="A36" s="18" t="s">
        <v>15</v>
      </c>
      <c r="B36" s="20"/>
      <c r="C36" s="20" t="b">
        <f>FALSE</f>
        <v>0</v>
      </c>
      <c r="D36" s="14" t="b">
        <f>FALSE</f>
        <v>0</v>
      </c>
      <c r="E36" s="15" t="s">
        <v>49</v>
      </c>
      <c r="F36" s="70">
        <v>5.0000000000000002E-5</v>
      </c>
      <c r="G36" s="67">
        <v>3.48E-18</v>
      </c>
      <c r="H36" s="73">
        <v>3.5449339477855193E-11</v>
      </c>
      <c r="I36" s="70">
        <v>2.4999999999999999E-7</v>
      </c>
      <c r="J36" s="72">
        <v>1.42</v>
      </c>
      <c r="K36" s="16">
        <v>2E-3</v>
      </c>
      <c r="L36" s="68">
        <v>10400</v>
      </c>
      <c r="M36" s="68">
        <v>110000</v>
      </c>
      <c r="N36" s="68">
        <v>159</v>
      </c>
      <c r="O36" s="68">
        <v>8790</v>
      </c>
      <c r="P36" s="77">
        <v>9.1334107249901421E-13</v>
      </c>
      <c r="Q36" s="81" t="s">
        <v>313</v>
      </c>
      <c r="R36" s="81" t="s">
        <v>312</v>
      </c>
      <c r="S36" s="81"/>
      <c r="T36" s="81"/>
      <c r="U36" s="81"/>
      <c r="V36" s="81"/>
      <c r="W36" s="81"/>
      <c r="X36" s="81"/>
    </row>
    <row r="37" spans="1:24">
      <c r="A37" s="18" t="s">
        <v>22</v>
      </c>
      <c r="B37" s="20"/>
      <c r="C37" s="20" t="b">
        <f>FALSE</f>
        <v>0</v>
      </c>
      <c r="D37" s="14" t="b">
        <f>FALSE</f>
        <v>0</v>
      </c>
      <c r="E37" s="15" t="s">
        <v>49</v>
      </c>
      <c r="F37" s="70">
        <v>5.0000000000000002E-5</v>
      </c>
      <c r="G37" s="67">
        <v>3.4199999999999999E-18</v>
      </c>
      <c r="H37" s="73">
        <v>1.4826210985163843E-11</v>
      </c>
      <c r="I37" s="70">
        <v>2.4999999999999999E-7</v>
      </c>
      <c r="J37" s="72">
        <v>1.42</v>
      </c>
      <c r="K37" s="16">
        <v>2E-3</v>
      </c>
      <c r="L37" s="68">
        <v>10400</v>
      </c>
      <c r="M37" s="68">
        <v>110000</v>
      </c>
      <c r="N37" s="68">
        <v>159</v>
      </c>
      <c r="O37" s="68">
        <v>8780</v>
      </c>
      <c r="P37" s="77">
        <v>3.3623302600105212E-12</v>
      </c>
      <c r="Q37" s="81" t="s">
        <v>313</v>
      </c>
      <c r="R37" s="81" t="s">
        <v>312</v>
      </c>
      <c r="S37" s="81"/>
      <c r="T37" s="81"/>
      <c r="U37" s="81"/>
      <c r="V37" s="81"/>
      <c r="W37" s="81"/>
      <c r="X37" s="81"/>
    </row>
    <row r="38" spans="1:24">
      <c r="A38" s="18" t="s">
        <v>16</v>
      </c>
      <c r="B38" s="20" t="s">
        <v>29</v>
      </c>
      <c r="C38" s="20" t="b">
        <f>FALSE</f>
        <v>0</v>
      </c>
      <c r="D38" s="14" t="b">
        <f>FALSE</f>
        <v>0</v>
      </c>
      <c r="E38" s="15" t="s">
        <v>49</v>
      </c>
      <c r="F38" s="70">
        <v>3.4999999999999999E-6</v>
      </c>
      <c r="G38" s="67">
        <v>2.8399999999999998E-16</v>
      </c>
      <c r="H38" s="73">
        <v>3.7829834074455192E-9</v>
      </c>
      <c r="I38" s="70">
        <v>2.8000000000000002E-7</v>
      </c>
      <c r="J38" s="72">
        <v>1.42</v>
      </c>
      <c r="K38" s="16">
        <v>2E-3</v>
      </c>
      <c r="L38" s="68">
        <v>263000</v>
      </c>
      <c r="M38" s="68">
        <v>304000</v>
      </c>
      <c r="N38" s="68">
        <v>167000</v>
      </c>
      <c r="O38" s="68">
        <v>32700</v>
      </c>
      <c r="P38" s="77">
        <v>1.3737220568555486E-11</v>
      </c>
      <c r="Q38" s="81" t="s">
        <v>313</v>
      </c>
      <c r="R38" s="81" t="s">
        <v>312</v>
      </c>
      <c r="S38" s="81"/>
      <c r="T38" s="81"/>
      <c r="U38" s="81"/>
      <c r="V38" s="81"/>
      <c r="W38" s="81"/>
      <c r="X38" s="81"/>
    </row>
    <row r="39" spans="1:24">
      <c r="A39" s="18" t="s">
        <v>34</v>
      </c>
      <c r="B39" s="20" t="s">
        <v>144</v>
      </c>
      <c r="C39" s="20" t="b">
        <f>TRUE</f>
        <v>1</v>
      </c>
      <c r="D39" s="14" t="b">
        <f>FALSE</f>
        <v>0</v>
      </c>
      <c r="E39" s="15" t="s">
        <v>49</v>
      </c>
      <c r="F39" s="70">
        <v>2.6000000000000001E-6</v>
      </c>
      <c r="G39" s="67">
        <v>0</v>
      </c>
      <c r="H39" s="73">
        <v>0</v>
      </c>
      <c r="I39" s="70">
        <v>6.8999999999999996E-7</v>
      </c>
      <c r="J39" s="72">
        <v>1.42</v>
      </c>
      <c r="K39" s="16">
        <v>2E-3</v>
      </c>
      <c r="L39" s="68">
        <v>87600</v>
      </c>
      <c r="M39" s="68">
        <v>131000</v>
      </c>
      <c r="N39" s="68">
        <v>73500</v>
      </c>
      <c r="O39" s="68">
        <v>14300</v>
      </c>
      <c r="P39" s="77">
        <v>3.8225309408154397E-9</v>
      </c>
      <c r="Q39" s="81" t="s">
        <v>313</v>
      </c>
      <c r="R39" s="75"/>
      <c r="S39" s="81"/>
      <c r="T39" s="81"/>
      <c r="U39" s="81"/>
      <c r="V39" s="81"/>
      <c r="W39" s="81"/>
      <c r="X39" s="81"/>
    </row>
    <row r="40" spans="1:24">
      <c r="A40" s="18" t="s">
        <v>264</v>
      </c>
      <c r="B40" s="20"/>
      <c r="C40" s="20" t="b">
        <f>TRUE</f>
        <v>1</v>
      </c>
      <c r="D40" s="14" t="b">
        <f>FALSE</f>
        <v>0</v>
      </c>
      <c r="E40" s="15" t="s">
        <v>51</v>
      </c>
      <c r="F40" s="70">
        <v>0</v>
      </c>
      <c r="G40" s="67">
        <v>9.3611111111111115E-15</v>
      </c>
      <c r="H40" s="73">
        <v>5.5118947591974386E-15</v>
      </c>
      <c r="I40" s="70">
        <v>0</v>
      </c>
      <c r="J40" s="6">
        <v>1.42</v>
      </c>
      <c r="K40" s="6">
        <v>2E-3</v>
      </c>
      <c r="L40" s="68">
        <v>0</v>
      </c>
      <c r="M40" s="68">
        <v>0</v>
      </c>
      <c r="N40" s="68">
        <v>0</v>
      </c>
      <c r="O40" s="68">
        <v>0</v>
      </c>
      <c r="P40" s="77">
        <v>2.3182179951837637E-2</v>
      </c>
      <c r="Q40" s="81" t="s">
        <v>312</v>
      </c>
      <c r="R40" s="75" t="s">
        <v>312</v>
      </c>
      <c r="S40" s="81"/>
      <c r="T40" s="81"/>
      <c r="U40" s="81"/>
      <c r="V40" s="81"/>
      <c r="W40" s="81"/>
      <c r="X40" s="81"/>
    </row>
    <row r="41" spans="1:24">
      <c r="A41" s="18" t="s">
        <v>29</v>
      </c>
      <c r="B41" s="20" t="s">
        <v>30</v>
      </c>
      <c r="C41" s="20" t="b">
        <f>TRUE</f>
        <v>1</v>
      </c>
      <c r="D41" s="14" t="b">
        <f>TRUE</f>
        <v>1</v>
      </c>
      <c r="E41" s="15" t="s">
        <v>50</v>
      </c>
      <c r="F41" s="70">
        <f>Other_h_per_d*Other_DC_Rn222*(Other_EF_Rn222_in*Other_O_Rn222_in+Other_EF_Rn222_out*Other_O_Rn222_out)/Other_I_inh</f>
        <v>4.7520000000000001E-9</v>
      </c>
      <c r="G41" s="67">
        <v>1.77E-17</v>
      </c>
      <c r="H41" s="73">
        <v>0</v>
      </c>
      <c r="I41" s="70">
        <v>0</v>
      </c>
      <c r="J41" s="72">
        <v>1.2</v>
      </c>
      <c r="K41" s="16">
        <v>0</v>
      </c>
      <c r="L41" s="68">
        <v>0</v>
      </c>
      <c r="M41" s="68">
        <v>0</v>
      </c>
      <c r="N41" s="68">
        <v>0</v>
      </c>
      <c r="O41" s="68">
        <v>0</v>
      </c>
      <c r="P41" s="77">
        <v>2.0982180755947176E-6</v>
      </c>
      <c r="Q41" s="81" t="s">
        <v>313</v>
      </c>
      <c r="R41" s="75"/>
      <c r="S41" s="81"/>
      <c r="T41" s="81"/>
      <c r="U41" s="81"/>
      <c r="V41" s="81"/>
      <c r="W41" s="81"/>
      <c r="X41" s="81"/>
    </row>
    <row r="42" spans="1:24">
      <c r="A42" s="18" t="s">
        <v>263</v>
      </c>
      <c r="B42" s="20" t="s">
        <v>264</v>
      </c>
      <c r="C42" s="20" t="b">
        <f>FALSE</f>
        <v>0</v>
      </c>
      <c r="D42" s="20" t="b">
        <f>FALSE</f>
        <v>0</v>
      </c>
      <c r="E42" s="15" t="s">
        <v>49</v>
      </c>
      <c r="F42" s="70">
        <v>2.7999999999999999E-8</v>
      </c>
      <c r="G42" s="67">
        <v>0</v>
      </c>
      <c r="H42" s="73">
        <v>0</v>
      </c>
      <c r="I42" s="70">
        <v>6.9999999999999998E-9</v>
      </c>
      <c r="J42" s="6">
        <v>1.42</v>
      </c>
      <c r="K42" s="6">
        <v>2E-3</v>
      </c>
      <c r="L42" s="68">
        <v>9780</v>
      </c>
      <c r="M42" s="68">
        <v>104000</v>
      </c>
      <c r="N42" s="68">
        <v>1090</v>
      </c>
      <c r="O42" s="68">
        <v>971000</v>
      </c>
      <c r="P42" s="77">
        <v>2.1788530179349277E-8</v>
      </c>
      <c r="Q42" s="81" t="s">
        <v>313</v>
      </c>
      <c r="R42" s="75" t="s">
        <v>313</v>
      </c>
      <c r="S42" s="81"/>
      <c r="T42" s="81"/>
      <c r="U42" s="81"/>
      <c r="V42" s="81"/>
      <c r="W42" s="81"/>
      <c r="X42" s="81"/>
    </row>
    <row r="43" spans="1:24">
      <c r="A43" s="18" t="s">
        <v>268</v>
      </c>
      <c r="B43" s="20"/>
      <c r="C43" s="20" t="b">
        <f>FALSE</f>
        <v>0</v>
      </c>
      <c r="D43" s="20" t="b">
        <f>FALSE</f>
        <v>0</v>
      </c>
      <c r="E43" s="15" t="s">
        <v>49</v>
      </c>
      <c r="F43" s="70">
        <v>1.3999999999999999E-9</v>
      </c>
      <c r="G43" s="75">
        <v>3.11E-18</v>
      </c>
      <c r="H43" s="73">
        <v>0</v>
      </c>
      <c r="I43" s="70">
        <v>7.7000000000000003E-10</v>
      </c>
      <c r="J43" s="6">
        <v>1.42</v>
      </c>
      <c r="K43" s="6">
        <v>2E-3</v>
      </c>
      <c r="L43" s="68">
        <v>373000</v>
      </c>
      <c r="M43" s="68">
        <v>123000</v>
      </c>
      <c r="N43" s="68">
        <v>1400000</v>
      </c>
      <c r="O43" s="68">
        <v>6030000</v>
      </c>
      <c r="P43" s="81">
        <v>9.1749048628046699E-8</v>
      </c>
      <c r="Q43" s="91" t="s">
        <v>313</v>
      </c>
      <c r="R43" s="84" t="s">
        <v>312</v>
      </c>
      <c r="S43" s="81"/>
      <c r="T43" s="81"/>
      <c r="U43" s="81"/>
      <c r="V43" s="81"/>
      <c r="W43" s="81"/>
      <c r="X43" s="81"/>
    </row>
    <row r="44" spans="1:24">
      <c r="A44" s="18" t="s">
        <v>21</v>
      </c>
      <c r="B44" s="20" t="s">
        <v>146</v>
      </c>
      <c r="C44" s="20" t="b">
        <f>FALSE</f>
        <v>0</v>
      </c>
      <c r="D44" s="14" t="b">
        <f>FALSE</f>
        <v>0</v>
      </c>
      <c r="E44" s="15" t="s">
        <v>49</v>
      </c>
      <c r="F44" s="70">
        <v>3.5999999999999998E-8</v>
      </c>
      <c r="G44" s="67">
        <v>9.8300000000000002E-17</v>
      </c>
      <c r="H44" s="73">
        <v>0</v>
      </c>
      <c r="I44" s="70">
        <v>2.7999999999999999E-8</v>
      </c>
      <c r="J44" s="72">
        <v>1.42</v>
      </c>
      <c r="K44" s="16">
        <v>2E-3</v>
      </c>
      <c r="L44" s="68">
        <v>709000</v>
      </c>
      <c r="M44" s="68">
        <v>725000</v>
      </c>
      <c r="N44" s="68">
        <v>1540000</v>
      </c>
      <c r="O44" s="68">
        <v>330000</v>
      </c>
      <c r="P44" s="77">
        <v>7.5479233893162016E-10</v>
      </c>
      <c r="Q44" s="81" t="s">
        <v>313</v>
      </c>
      <c r="R44" s="84" t="s">
        <v>312</v>
      </c>
      <c r="S44" s="81"/>
      <c r="T44" s="81"/>
      <c r="U44" s="81"/>
      <c r="V44" s="81"/>
      <c r="W44" s="81"/>
      <c r="X44" s="81"/>
    </row>
    <row r="45" spans="1:24">
      <c r="A45" s="18" t="s">
        <v>145</v>
      </c>
      <c r="B45" s="20" t="s">
        <v>159</v>
      </c>
      <c r="C45" s="20" t="b">
        <f>TRUE</f>
        <v>1</v>
      </c>
      <c r="D45" s="14" t="b">
        <f>FALSE</f>
        <v>0</v>
      </c>
      <c r="E45" s="15" t="s">
        <v>55</v>
      </c>
      <c r="F45" s="70">
        <v>4.0000000000000003E-5</v>
      </c>
      <c r="G45" s="67">
        <v>8.0999999999999997E-17</v>
      </c>
      <c r="H45" s="73">
        <v>6.9181500713167104E-11</v>
      </c>
      <c r="I45" s="70">
        <v>7.1999999999999996E-8</v>
      </c>
      <c r="J45" s="72">
        <v>1.42</v>
      </c>
      <c r="K45" s="16">
        <v>2E-3</v>
      </c>
      <c r="L45" s="68">
        <v>5360</v>
      </c>
      <c r="M45" s="68">
        <v>103000</v>
      </c>
      <c r="N45" s="68">
        <v>147</v>
      </c>
      <c r="O45" s="68">
        <v>1160</v>
      </c>
      <c r="P45" s="77">
        <v>1.1488972301337504E-8</v>
      </c>
      <c r="Q45" s="81" t="s">
        <v>313</v>
      </c>
      <c r="R45" s="81" t="s">
        <v>312</v>
      </c>
      <c r="S45" s="75"/>
      <c r="T45" s="75"/>
      <c r="U45" s="75"/>
      <c r="V45" s="75"/>
      <c r="W45" s="75"/>
      <c r="X45" s="75"/>
    </row>
    <row r="46" spans="1:24">
      <c r="A46" s="18" t="s">
        <v>176</v>
      </c>
      <c r="B46" s="20"/>
      <c r="C46" s="20" t="b">
        <f>FALSE</f>
        <v>0</v>
      </c>
      <c r="D46" s="14" t="b">
        <f>FALSE</f>
        <v>0</v>
      </c>
      <c r="E46" s="15" t="s">
        <v>55</v>
      </c>
      <c r="F46" s="70">
        <v>1.4E-5</v>
      </c>
      <c r="G46" s="67">
        <v>1.4800000000000001E-17</v>
      </c>
      <c r="H46" s="73">
        <v>0</v>
      </c>
      <c r="I46" s="79">
        <v>2.1E-7</v>
      </c>
      <c r="J46" s="72">
        <v>1.42</v>
      </c>
      <c r="K46" s="16">
        <v>2E-3</v>
      </c>
      <c r="L46" s="68">
        <v>7930</v>
      </c>
      <c r="M46" s="68">
        <v>107000</v>
      </c>
      <c r="N46" s="68">
        <v>165</v>
      </c>
      <c r="O46" s="68">
        <v>2220</v>
      </c>
      <c r="P46" s="77">
        <v>2.8544873908686723E-13</v>
      </c>
      <c r="Q46" s="81" t="s">
        <v>313</v>
      </c>
      <c r="R46" s="84" t="s">
        <v>312</v>
      </c>
      <c r="S46" s="75"/>
      <c r="T46" s="75"/>
      <c r="U46" s="75"/>
      <c r="V46" s="75"/>
      <c r="W46" s="75"/>
      <c r="X46" s="75"/>
    </row>
    <row r="47" spans="1:24">
      <c r="A47" s="18" t="s">
        <v>24</v>
      </c>
      <c r="B47" s="20" t="s">
        <v>34</v>
      </c>
      <c r="C47" s="20" t="b">
        <f>FALSE</f>
        <v>0</v>
      </c>
      <c r="D47" s="14" t="b">
        <f>FALSE</f>
        <v>0</v>
      </c>
      <c r="E47" s="15" t="s">
        <v>55</v>
      </c>
      <c r="F47" s="70">
        <v>2.5000000000000001E-5</v>
      </c>
      <c r="G47" s="67">
        <v>7.24E-18</v>
      </c>
      <c r="H47" s="73">
        <v>8.7486614082663154E-11</v>
      </c>
      <c r="I47" s="70">
        <v>2.2999999999999999E-7</v>
      </c>
      <c r="J47" s="72">
        <v>1.42</v>
      </c>
      <c r="K47" s="16">
        <v>2E-3</v>
      </c>
      <c r="L47" s="68">
        <v>7930</v>
      </c>
      <c r="M47" s="68">
        <v>107000</v>
      </c>
      <c r="N47" s="68">
        <v>165</v>
      </c>
      <c r="O47" s="68">
        <v>2220</v>
      </c>
      <c r="P47" s="77">
        <v>1.5643809900134361E-18</v>
      </c>
      <c r="Q47" s="81" t="s">
        <v>313</v>
      </c>
      <c r="R47" s="81" t="s">
        <v>312</v>
      </c>
      <c r="S47" s="75"/>
      <c r="T47" s="75"/>
      <c r="U47" s="75"/>
      <c r="V47" s="75"/>
      <c r="W47" s="75"/>
      <c r="X47" s="75"/>
    </row>
    <row r="48" spans="1:24">
      <c r="A48" s="18" t="s">
        <v>36</v>
      </c>
      <c r="B48" s="19" t="s">
        <v>37</v>
      </c>
      <c r="C48" s="20" t="b">
        <f>TRUE</f>
        <v>1</v>
      </c>
      <c r="D48" s="14" t="b">
        <f>FALSE</f>
        <v>0</v>
      </c>
      <c r="E48" s="15" t="s">
        <v>55</v>
      </c>
      <c r="F48" s="70">
        <v>7.6999999999999995E-9</v>
      </c>
      <c r="G48" s="67">
        <v>2.9399999999999999E-16</v>
      </c>
      <c r="H48" s="73">
        <v>1.3061012496380228E-11</v>
      </c>
      <c r="I48" s="70">
        <v>3.3999999999999998E-9</v>
      </c>
      <c r="J48" s="72">
        <v>1.42</v>
      </c>
      <c r="K48" s="16">
        <v>2E-3</v>
      </c>
      <c r="L48" s="68">
        <v>3370</v>
      </c>
      <c r="M48" s="68">
        <v>66200</v>
      </c>
      <c r="N48" s="68">
        <v>106</v>
      </c>
      <c r="O48" s="68">
        <v>66.400000000000006</v>
      </c>
      <c r="P48" s="77">
        <v>3.3288534489777605E-7</v>
      </c>
      <c r="Q48" s="81" t="s">
        <v>313</v>
      </c>
      <c r="R48" s="81" t="s">
        <v>312</v>
      </c>
      <c r="S48" s="75"/>
      <c r="T48" s="75"/>
      <c r="U48" s="75"/>
      <c r="V48" s="75"/>
      <c r="W48" s="75"/>
      <c r="X48" s="75"/>
    </row>
    <row r="49" spans="1:18">
      <c r="A49" s="18" t="s">
        <v>160</v>
      </c>
      <c r="B49" s="19"/>
      <c r="C49" s="20" t="b">
        <f>FALSE</f>
        <v>0</v>
      </c>
      <c r="D49" s="14" t="b">
        <f>FALSE</f>
        <v>0</v>
      </c>
      <c r="E49" s="15" t="s">
        <v>49</v>
      </c>
      <c r="F49" s="70">
        <v>3.4999999999999999E-6</v>
      </c>
      <c r="G49" s="67">
        <v>6.1099999999999998E-18</v>
      </c>
      <c r="H49" s="73">
        <v>5.470413996938615E-11</v>
      </c>
      <c r="I49" s="70">
        <v>4.9000000000000002E-8</v>
      </c>
      <c r="J49" s="72">
        <v>1.42</v>
      </c>
      <c r="K49" s="16">
        <v>2E-3</v>
      </c>
      <c r="L49" s="68">
        <v>55600</v>
      </c>
      <c r="M49" s="68">
        <v>154000</v>
      </c>
      <c r="N49" s="68">
        <v>57300</v>
      </c>
      <c r="O49" s="68">
        <v>284000</v>
      </c>
      <c r="P49" s="77">
        <v>8.9895921921017495E-14</v>
      </c>
      <c r="Q49" s="81" t="s">
        <v>313</v>
      </c>
      <c r="R49" s="81" t="s">
        <v>312</v>
      </c>
    </row>
    <row r="50" spans="1:18">
      <c r="A50" s="18" t="s">
        <v>35</v>
      </c>
      <c r="B50" s="19" t="s">
        <v>36</v>
      </c>
      <c r="C50" s="20" t="b">
        <f>FALSE</f>
        <v>0</v>
      </c>
      <c r="D50" s="14" t="b">
        <f>FALSE</f>
        <v>0</v>
      </c>
      <c r="E50" s="15" t="s">
        <v>49</v>
      </c>
      <c r="F50" s="70">
        <v>2.9000000000000002E-6</v>
      </c>
      <c r="G50" s="67">
        <v>2.5000000000000002E-18</v>
      </c>
      <c r="H50" s="73">
        <v>1.9296343255132421E-11</v>
      </c>
      <c r="I50" s="70">
        <v>4.4999999999999999E-8</v>
      </c>
      <c r="J50" s="72">
        <v>1.42</v>
      </c>
      <c r="K50" s="16">
        <v>2E-3</v>
      </c>
      <c r="L50" s="68">
        <v>55600</v>
      </c>
      <c r="M50" s="68">
        <v>154000</v>
      </c>
      <c r="N50" s="68">
        <v>57300</v>
      </c>
      <c r="O50" s="68">
        <v>284000</v>
      </c>
      <c r="P50" s="77">
        <v>4.9193269717298071E-18</v>
      </c>
      <c r="Q50" s="81" t="s">
        <v>313</v>
      </c>
      <c r="R50" s="81" t="s">
        <v>312</v>
      </c>
    </row>
    <row r="51" spans="1:18">
      <c r="A51" s="13" t="s">
        <v>20</v>
      </c>
      <c r="B51" s="14"/>
      <c r="C51" s="14" t="b">
        <f>FALSE</f>
        <v>0</v>
      </c>
      <c r="D51" s="14" t="b">
        <f>TRUE</f>
        <v>1</v>
      </c>
      <c r="E51" s="15" t="s">
        <v>50</v>
      </c>
      <c r="F51" s="70">
        <v>0</v>
      </c>
      <c r="G51" s="67">
        <v>1.2083333333333332E-15</v>
      </c>
      <c r="H51" s="73">
        <v>0</v>
      </c>
      <c r="I51" s="70">
        <v>0</v>
      </c>
      <c r="J51" s="72">
        <v>1.2</v>
      </c>
      <c r="K51" s="16">
        <v>0</v>
      </c>
      <c r="L51" s="68">
        <v>0</v>
      </c>
      <c r="M51" s="68">
        <v>0</v>
      </c>
      <c r="N51" s="68">
        <v>0</v>
      </c>
      <c r="O51" s="68">
        <v>0</v>
      </c>
      <c r="P51" s="77">
        <v>1.5295589727428796E-6</v>
      </c>
      <c r="Q51" s="81" t="s">
        <v>312</v>
      </c>
      <c r="R51" s="75"/>
    </row>
    <row r="52" spans="1:18">
      <c r="A52" s="13" t="s">
        <v>167</v>
      </c>
      <c r="B52" s="14" t="s">
        <v>169</v>
      </c>
      <c r="C52" s="14" t="b">
        <f>FALSE</f>
        <v>0</v>
      </c>
      <c r="D52" s="14" t="b">
        <f>TRUE</f>
        <v>1</v>
      </c>
      <c r="E52" s="15" t="s">
        <v>50</v>
      </c>
      <c r="F52" s="70">
        <v>0</v>
      </c>
      <c r="G52" s="75">
        <v>1.036111111111111E-14</v>
      </c>
      <c r="H52" s="73">
        <v>0</v>
      </c>
      <c r="I52" s="70">
        <v>0</v>
      </c>
      <c r="J52" s="72">
        <v>1.2</v>
      </c>
      <c r="K52" s="16">
        <v>0</v>
      </c>
      <c r="L52" s="68">
        <v>0</v>
      </c>
      <c r="M52" s="68">
        <v>0</v>
      </c>
      <c r="N52" s="68">
        <v>0</v>
      </c>
      <c r="O52" s="68">
        <v>0</v>
      </c>
      <c r="P52" s="77">
        <v>2.1181615345310638E-5</v>
      </c>
      <c r="Q52" s="81" t="s">
        <v>312</v>
      </c>
    </row>
    <row r="53" spans="1:18">
      <c r="A53" s="13" t="s">
        <v>168</v>
      </c>
      <c r="B53" s="14" t="s">
        <v>170</v>
      </c>
      <c r="C53" s="14" t="b">
        <f>FALSE</f>
        <v>0</v>
      </c>
      <c r="D53" s="14" t="b">
        <f>TRUE</f>
        <v>1</v>
      </c>
      <c r="E53" s="15" t="s">
        <v>50</v>
      </c>
      <c r="F53" s="70">
        <v>0</v>
      </c>
      <c r="G53" s="75">
        <v>5.4444444444444449E-14</v>
      </c>
      <c r="H53" s="73">
        <v>0</v>
      </c>
      <c r="I53" s="70">
        <v>0</v>
      </c>
      <c r="J53" s="72">
        <v>1.2</v>
      </c>
      <c r="K53" s="16">
        <v>0</v>
      </c>
      <c r="L53" s="68">
        <v>0</v>
      </c>
      <c r="M53" s="68">
        <v>0</v>
      </c>
      <c r="N53" s="68">
        <v>0</v>
      </c>
      <c r="O53" s="68">
        <v>0</v>
      </c>
      <c r="P53" s="77">
        <v>8.1527544173129289E-4</v>
      </c>
      <c r="Q53" s="81" t="s">
        <v>312</v>
      </c>
    </row>
    <row r="54" spans="1:18">
      <c r="A54" s="6" t="s">
        <v>146</v>
      </c>
      <c r="C54" s="20" t="b">
        <f>TRUE</f>
        <v>1</v>
      </c>
      <c r="D54" s="14" t="b">
        <f>FALSE</f>
        <v>0</v>
      </c>
      <c r="E54" s="71" t="s">
        <v>51</v>
      </c>
      <c r="F54" s="70">
        <v>1.5E-9</v>
      </c>
      <c r="G54" s="67">
        <v>7.9199999999999995E-16</v>
      </c>
      <c r="H54" s="73">
        <v>0</v>
      </c>
      <c r="I54" s="70">
        <v>2.7000000000000002E-9</v>
      </c>
      <c r="J54" s="72">
        <v>1.42</v>
      </c>
      <c r="K54" s="16">
        <v>2E-3</v>
      </c>
      <c r="L54" s="68">
        <v>0</v>
      </c>
      <c r="M54" s="68">
        <v>0</v>
      </c>
      <c r="N54" s="68">
        <v>0</v>
      </c>
      <c r="O54" s="68">
        <v>0</v>
      </c>
      <c r="P54" s="77">
        <v>3.0084513045136514E-6</v>
      </c>
      <c r="Q54" s="81" t="s">
        <v>313</v>
      </c>
    </row>
    <row r="55" spans="1:18">
      <c r="A55" s="6" t="s">
        <v>260</v>
      </c>
      <c r="C55" s="14" t="b">
        <f>FALSE</f>
        <v>0</v>
      </c>
      <c r="D55" s="14" t="b">
        <f>FALSE</f>
        <v>0</v>
      </c>
      <c r="E55" s="6" t="s">
        <v>49</v>
      </c>
      <c r="F55" s="70">
        <v>1.6000000000000001E-9</v>
      </c>
      <c r="G55" s="70">
        <v>2.7666666666666664E-14</v>
      </c>
      <c r="H55" s="70">
        <v>9.0017033074306377E-9</v>
      </c>
      <c r="I55" s="70">
        <v>3.9000000000000002E-9</v>
      </c>
      <c r="J55" s="6">
        <v>1.42</v>
      </c>
      <c r="K55" s="6">
        <v>2E-3</v>
      </c>
      <c r="L55" s="68">
        <v>181000</v>
      </c>
      <c r="M55" s="68">
        <v>222000</v>
      </c>
      <c r="N55" s="68">
        <v>698000</v>
      </c>
      <c r="O55" s="68">
        <v>5840000</v>
      </c>
      <c r="P55" s="77">
        <v>3.2892729856647822E-8</v>
      </c>
      <c r="Q55" s="6" t="s">
        <v>312</v>
      </c>
      <c r="R55" s="6" t="s">
        <v>312</v>
      </c>
    </row>
  </sheetData>
  <mergeCells count="2">
    <mergeCell ref="E5:I5"/>
    <mergeCell ref="L5:O5"/>
  </mergeCells>
  <hyperlinks>
    <hyperlink ref="A2" location="Status_home" display="Back to Status tab"/>
  </hyperlinks>
  <pageMargins left="0.23622047244094491" right="0.23622047244094491" top="0.74803149606299213" bottom="0.74803149606299213" header="0.31496062992125984" footer="0.31496062992125984"/>
  <pageSetup paperSize="9" orientation="landscape" r:id="rId1"/>
  <headerFooter>
    <oddHeader>&amp;CANNEX A: METHODOLOGY FOR ESTIMATING PUBLIC EXPOSURES DUE TO RADIOACTIVE DISCHARGES</oddHeader>
    <oddFooter>&amp;L&amp;F#&amp;A&amp;CPage &amp;P of &amp;N&amp;RUNSCEAR 2016 Report</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tabColor theme="6" tint="0.39997558519241921"/>
    <pageSetUpPr fitToPage="1"/>
  </sheetPr>
  <dimension ref="A1:H103"/>
  <sheetViews>
    <sheetView zoomScaleNormal="100" workbookViewId="0"/>
  </sheetViews>
  <sheetFormatPr defaultRowHeight="11.25"/>
  <cols>
    <col min="1" max="1" width="57" style="39" bestFit="1" customWidth="1"/>
    <col min="2" max="2" width="12.1640625" style="39" bestFit="1" customWidth="1"/>
    <col min="3" max="7" width="22.6640625" style="39" customWidth="1"/>
    <col min="8" max="16384" width="9.33203125" style="66"/>
  </cols>
  <sheetData>
    <row r="1" spans="1:8" ht="15.75">
      <c r="A1" s="38" t="s">
        <v>305</v>
      </c>
    </row>
    <row r="2" spans="1:8">
      <c r="A2" s="3" t="s">
        <v>18</v>
      </c>
    </row>
    <row r="4" spans="1:8" s="114" customFormat="1" ht="12.75">
      <c r="A4" s="40" t="s">
        <v>328</v>
      </c>
      <c r="B4" s="40"/>
      <c r="C4" s="40"/>
      <c r="D4" s="40"/>
      <c r="E4" s="40"/>
      <c r="F4" s="40"/>
      <c r="G4" s="40"/>
      <c r="H4" s="59"/>
    </row>
    <row r="5" spans="1:8">
      <c r="A5" s="48"/>
      <c r="B5" s="47" t="s">
        <v>92</v>
      </c>
      <c r="C5" s="47" t="s">
        <v>93</v>
      </c>
      <c r="D5" s="47" t="s">
        <v>94</v>
      </c>
      <c r="E5" s="47" t="s">
        <v>95</v>
      </c>
    </row>
    <row r="6" spans="1:8">
      <c r="A6" s="48" t="s">
        <v>88</v>
      </c>
      <c r="B6" s="47">
        <v>125.8</v>
      </c>
      <c r="C6" s="47">
        <v>220.7</v>
      </c>
      <c r="D6" s="47">
        <v>30.5</v>
      </c>
      <c r="E6" s="47">
        <v>17.2</v>
      </c>
    </row>
    <row r="7" spans="1:8">
      <c r="A7" s="48" t="s">
        <v>98</v>
      </c>
      <c r="B7" s="47">
        <v>141.5</v>
      </c>
      <c r="C7" s="47">
        <v>240.8</v>
      </c>
      <c r="D7" s="47">
        <v>44.5</v>
      </c>
      <c r="E7" s="47">
        <v>29.5</v>
      </c>
    </row>
    <row r="8" spans="1:8">
      <c r="A8" s="48" t="s">
        <v>89</v>
      </c>
      <c r="B8" s="47">
        <v>110.3</v>
      </c>
      <c r="C8" s="47">
        <v>280.60000000000002</v>
      </c>
      <c r="D8" s="47">
        <v>119.7</v>
      </c>
      <c r="E8" s="47">
        <v>65.2</v>
      </c>
    </row>
    <row r="9" spans="1:8">
      <c r="A9" s="48" t="s">
        <v>99</v>
      </c>
      <c r="B9" s="47">
        <v>105.9</v>
      </c>
      <c r="C9" s="47">
        <v>207.2</v>
      </c>
      <c r="D9" s="47">
        <v>76.8</v>
      </c>
      <c r="E9" s="47">
        <v>63.4</v>
      </c>
    </row>
    <row r="10" spans="1:8">
      <c r="A10" s="48" t="s">
        <v>90</v>
      </c>
      <c r="B10" s="47">
        <v>88.1</v>
      </c>
      <c r="C10" s="47">
        <v>255.2</v>
      </c>
      <c r="D10" s="47">
        <v>123.6</v>
      </c>
      <c r="E10" s="47">
        <v>100.4</v>
      </c>
    </row>
    <row r="11" spans="1:8">
      <c r="A11" s="48" t="s">
        <v>91</v>
      </c>
      <c r="B11" s="47">
        <v>140.6</v>
      </c>
      <c r="C11" s="47">
        <v>181</v>
      </c>
      <c r="D11" s="47">
        <v>42.5</v>
      </c>
      <c r="E11" s="47">
        <v>33.700000000000003</v>
      </c>
    </row>
    <row r="12" spans="1:8">
      <c r="A12" s="39" t="s">
        <v>275</v>
      </c>
      <c r="B12" s="89">
        <f>(B6*$B$34+B7*$B$35+B8*$B$36+B9*$B$37+B10*$B$38+B11*$B$39)/SUM($B$34:$B$39)</f>
        <v>125.81852610098041</v>
      </c>
      <c r="C12" s="89">
        <f t="shared" ref="C12:E12" si="0">(C6*$B$34+C7*$B$35+C8*$B$36+C9*$B$37+C10*$B$38+C11*$B$39)/SUM($B$34:$B$39)</f>
        <v>231.96013968100854</v>
      </c>
      <c r="D12" s="89">
        <f t="shared" si="0"/>
        <v>64.6446613384296</v>
      </c>
      <c r="E12" s="89">
        <f t="shared" si="0"/>
        <v>43.91270029932349</v>
      </c>
    </row>
    <row r="14" spans="1:8" s="114" customFormat="1" ht="12.75">
      <c r="A14" s="40" t="s">
        <v>341</v>
      </c>
      <c r="B14" s="40"/>
      <c r="C14" s="40"/>
      <c r="D14" s="40"/>
      <c r="E14" s="40"/>
      <c r="F14" s="40"/>
      <c r="G14" s="40"/>
      <c r="H14" s="59"/>
    </row>
    <row r="15" spans="1:8">
      <c r="B15" s="39" t="s">
        <v>100</v>
      </c>
      <c r="C15" s="117" t="s">
        <v>184</v>
      </c>
      <c r="D15" s="117" t="s">
        <v>185</v>
      </c>
      <c r="E15" s="117" t="s">
        <v>186</v>
      </c>
      <c r="F15" s="117" t="s">
        <v>187</v>
      </c>
    </row>
    <row r="16" spans="1:8">
      <c r="A16" s="39" t="s">
        <v>88</v>
      </c>
      <c r="B16" s="39" t="s">
        <v>101</v>
      </c>
      <c r="C16" s="55">
        <v>3914139</v>
      </c>
      <c r="D16" s="55">
        <v>1127028</v>
      </c>
      <c r="E16" s="55">
        <v>8691818</v>
      </c>
      <c r="F16" s="55">
        <v>34296247</v>
      </c>
      <c r="G16" s="55"/>
    </row>
    <row r="17" spans="1:8">
      <c r="A17" s="39" t="s">
        <v>98</v>
      </c>
      <c r="B17" s="39" t="s">
        <v>101</v>
      </c>
      <c r="C17" s="55">
        <v>8273475.28125</v>
      </c>
      <c r="D17" s="55">
        <v>88174909.75</v>
      </c>
      <c r="E17" s="55">
        <v>202996214.65625</v>
      </c>
      <c r="F17" s="55">
        <v>351442273.21875</v>
      </c>
      <c r="G17" s="55"/>
    </row>
    <row r="18" spans="1:8">
      <c r="A18" s="39" t="s">
        <v>89</v>
      </c>
      <c r="B18" s="39" t="s">
        <v>101</v>
      </c>
      <c r="C18" s="55">
        <v>3301335.8846153845</v>
      </c>
      <c r="D18" s="55">
        <v>64066642.961538464</v>
      </c>
      <c r="E18" s="55">
        <v>125252918.23076923</v>
      </c>
      <c r="F18" s="55">
        <v>152451977.61538461</v>
      </c>
      <c r="G18" s="55"/>
    </row>
    <row r="19" spans="1:8">
      <c r="A19" s="39" t="s">
        <v>99</v>
      </c>
      <c r="B19" s="39" t="s">
        <v>101</v>
      </c>
      <c r="C19" s="55">
        <v>3577616</v>
      </c>
      <c r="D19" s="55">
        <v>61892184.5</v>
      </c>
      <c r="E19" s="55">
        <v>48423359.5</v>
      </c>
      <c r="F19" s="55">
        <v>43395774.5</v>
      </c>
      <c r="G19" s="55"/>
    </row>
    <row r="20" spans="1:8">
      <c r="A20" s="39" t="s">
        <v>90</v>
      </c>
      <c r="B20" s="39" t="s">
        <v>101</v>
      </c>
      <c r="C20" s="55">
        <v>4739801.083333333</v>
      </c>
      <c r="D20" s="55">
        <v>40130605.208333336</v>
      </c>
      <c r="E20" s="55">
        <v>70100532.583333328</v>
      </c>
      <c r="F20" s="55">
        <v>66755815.416666664</v>
      </c>
      <c r="G20" s="55"/>
    </row>
    <row r="21" spans="1:8">
      <c r="A21" s="39" t="s">
        <v>91</v>
      </c>
      <c r="B21" s="39" t="s">
        <v>101</v>
      </c>
      <c r="C21" s="55">
        <v>0</v>
      </c>
      <c r="D21" s="55">
        <v>0</v>
      </c>
      <c r="E21" s="55">
        <v>0</v>
      </c>
      <c r="F21" s="55">
        <v>0</v>
      </c>
      <c r="G21" s="55"/>
    </row>
    <row r="22" spans="1:8">
      <c r="A22" s="39" t="s">
        <v>275</v>
      </c>
      <c r="B22" s="39" t="s">
        <v>101</v>
      </c>
      <c r="C22" s="55">
        <v>5593065.1647058828</v>
      </c>
      <c r="D22" s="55">
        <v>65592655.894117646</v>
      </c>
      <c r="E22" s="55">
        <v>135769483.08235294</v>
      </c>
      <c r="F22" s="55">
        <v>199213312.08235294</v>
      </c>
      <c r="G22" s="55"/>
    </row>
    <row r="23" spans="1:8">
      <c r="A23" s="39" t="s">
        <v>88</v>
      </c>
      <c r="B23" s="39" t="s">
        <v>102</v>
      </c>
      <c r="C23" s="55">
        <v>0</v>
      </c>
      <c r="D23" s="55">
        <v>0</v>
      </c>
      <c r="E23" s="55">
        <v>0</v>
      </c>
      <c r="F23" s="55">
        <v>0</v>
      </c>
      <c r="G23" s="55"/>
    </row>
    <row r="24" spans="1:8">
      <c r="A24" s="39" t="s">
        <v>98</v>
      </c>
      <c r="B24" s="39" t="s">
        <v>102</v>
      </c>
      <c r="C24" s="55">
        <v>18827944.800000001</v>
      </c>
      <c r="D24" s="55">
        <v>198375399.40000001</v>
      </c>
      <c r="E24" s="55">
        <v>461696478.39999998</v>
      </c>
      <c r="F24" s="55">
        <v>500166646</v>
      </c>
      <c r="G24" s="55"/>
    </row>
    <row r="25" spans="1:8">
      <c r="A25" s="39" t="s">
        <v>89</v>
      </c>
      <c r="B25" s="39" t="s">
        <v>102</v>
      </c>
      <c r="C25" s="55">
        <v>4616683.2545454549</v>
      </c>
      <c r="D25" s="55">
        <v>89448804.763636366</v>
      </c>
      <c r="E25" s="55">
        <v>183838010.41818181</v>
      </c>
      <c r="F25" s="55">
        <v>179609296.59999999</v>
      </c>
      <c r="G25" s="55"/>
    </row>
    <row r="26" spans="1:8">
      <c r="A26" s="39" t="s">
        <v>99</v>
      </c>
      <c r="B26" s="39" t="s">
        <v>102</v>
      </c>
      <c r="C26" s="55">
        <v>4568144.5</v>
      </c>
      <c r="D26" s="55">
        <v>15274742.5</v>
      </c>
      <c r="E26" s="55">
        <v>37180743.5</v>
      </c>
      <c r="F26" s="55">
        <v>34164270</v>
      </c>
      <c r="G26" s="55"/>
    </row>
    <row r="27" spans="1:8">
      <c r="A27" s="39" t="s">
        <v>90</v>
      </c>
      <c r="B27" s="39" t="s">
        <v>102</v>
      </c>
      <c r="C27" s="55">
        <v>3026730.7391304346</v>
      </c>
      <c r="D27" s="55">
        <v>38918065.326086953</v>
      </c>
      <c r="E27" s="55">
        <v>76867641.630434781</v>
      </c>
      <c r="F27" s="55">
        <v>84944609.673913047</v>
      </c>
      <c r="G27" s="55"/>
    </row>
    <row r="28" spans="1:8">
      <c r="A28" s="39" t="s">
        <v>91</v>
      </c>
      <c r="B28" s="39" t="s">
        <v>102</v>
      </c>
      <c r="C28" s="55">
        <v>0</v>
      </c>
      <c r="D28" s="55">
        <v>0</v>
      </c>
      <c r="E28" s="55">
        <v>0</v>
      </c>
      <c r="F28" s="55">
        <v>0</v>
      </c>
      <c r="G28" s="55"/>
    </row>
    <row r="29" spans="1:8">
      <c r="A29" s="39" t="s">
        <v>275</v>
      </c>
      <c r="B29" s="39" t="s">
        <v>102</v>
      </c>
      <c r="C29" s="55">
        <v>4596511.166666667</v>
      </c>
      <c r="D29" s="55">
        <v>71595756.935185179</v>
      </c>
      <c r="E29" s="55">
        <v>148424499.69444445</v>
      </c>
      <c r="F29" s="55">
        <v>151436343.77777779</v>
      </c>
      <c r="G29" s="55"/>
    </row>
    <row r="31" spans="1:8" s="114" customFormat="1" ht="12.75">
      <c r="A31" s="40" t="s">
        <v>327</v>
      </c>
      <c r="B31" s="40"/>
      <c r="C31" s="40"/>
      <c r="D31" s="40"/>
      <c r="E31" s="40"/>
      <c r="F31" s="40"/>
      <c r="G31" s="40"/>
      <c r="H31" s="59"/>
    </row>
    <row r="32" spans="1:8">
      <c r="B32" s="128" t="s">
        <v>109</v>
      </c>
      <c r="C32" s="129" t="s">
        <v>110</v>
      </c>
      <c r="D32" s="129"/>
      <c r="E32" s="129"/>
      <c r="F32" s="129"/>
      <c r="G32" s="88"/>
      <c r="H32" s="115"/>
    </row>
    <row r="33" spans="1:8">
      <c r="B33" s="128"/>
      <c r="C33" s="117" t="s">
        <v>183</v>
      </c>
      <c r="D33" s="117" t="s">
        <v>104</v>
      </c>
      <c r="E33" s="117" t="s">
        <v>105</v>
      </c>
      <c r="F33" s="117" t="s">
        <v>106</v>
      </c>
    </row>
    <row r="34" spans="1:8">
      <c r="A34" s="39" t="s">
        <v>88</v>
      </c>
      <c r="B34" s="41">
        <v>78.860878837300007</v>
      </c>
      <c r="C34" s="41">
        <f t="shared" ref="C34:C39" si="1">$B34*Other_area_x1x2</f>
        <v>2477487.5761089651</v>
      </c>
      <c r="D34" s="41">
        <f t="shared" ref="D34:D39" si="2">$B34*Other_area_x2x3</f>
        <v>59459701.826615155</v>
      </c>
      <c r="E34" s="41">
        <f t="shared" ref="E34:E39" si="3">$B34*Other_area_x3x4</f>
        <v>185811568.20817238</v>
      </c>
      <c r="F34" s="41">
        <f t="shared" ref="F34:F39" si="4">$B34*Other_area_x4x5</f>
        <v>309685947.01362062</v>
      </c>
      <c r="G34" s="41"/>
      <c r="H34" s="116"/>
    </row>
    <row r="35" spans="1:8">
      <c r="A35" s="39" t="s">
        <v>98</v>
      </c>
      <c r="B35" s="41">
        <v>280.19701351269998</v>
      </c>
      <c r="C35" s="41">
        <f t="shared" si="1"/>
        <v>8802648.7920929827</v>
      </c>
      <c r="D35" s="41">
        <f t="shared" si="2"/>
        <v>211263571.01023158</v>
      </c>
      <c r="E35" s="41">
        <f t="shared" si="3"/>
        <v>660198659.40697372</v>
      </c>
      <c r="F35" s="41">
        <f t="shared" si="4"/>
        <v>1100331099.0116229</v>
      </c>
    </row>
    <row r="36" spans="1:8">
      <c r="A36" s="39" t="s">
        <v>89</v>
      </c>
      <c r="B36" s="41">
        <v>128.15604682759999</v>
      </c>
      <c r="C36" s="41">
        <f t="shared" si="1"/>
        <v>4026140.9522669767</v>
      </c>
      <c r="D36" s="41">
        <f t="shared" si="2"/>
        <v>96627382.854407445</v>
      </c>
      <c r="E36" s="41">
        <f t="shared" si="3"/>
        <v>301960571.42002326</v>
      </c>
      <c r="F36" s="41">
        <f t="shared" si="4"/>
        <v>503267619.0333721</v>
      </c>
    </row>
    <row r="37" spans="1:8">
      <c r="A37" s="39" t="s">
        <v>99</v>
      </c>
      <c r="B37" s="41">
        <v>135.61161904761903</v>
      </c>
      <c r="C37" s="41">
        <f t="shared" si="1"/>
        <v>4260364.6614141762</v>
      </c>
      <c r="D37" s="41">
        <f t="shared" si="2"/>
        <v>102248751.87394023</v>
      </c>
      <c r="E37" s="41">
        <f t="shared" si="3"/>
        <v>319527349.60606319</v>
      </c>
      <c r="F37" s="41">
        <f t="shared" si="4"/>
        <v>532545582.67677206</v>
      </c>
    </row>
    <row r="38" spans="1:8">
      <c r="A38" s="39" t="s">
        <v>90</v>
      </c>
      <c r="B38" s="41">
        <v>32.200000000000003</v>
      </c>
      <c r="C38" s="41">
        <f t="shared" si="1"/>
        <v>1011592.8344559135</v>
      </c>
      <c r="D38" s="41">
        <f t="shared" si="2"/>
        <v>24278228.026941925</v>
      </c>
      <c r="E38" s="41">
        <f t="shared" si="3"/>
        <v>75869462.584193513</v>
      </c>
      <c r="F38" s="41">
        <f t="shared" si="4"/>
        <v>126449104.30698919</v>
      </c>
    </row>
    <row r="39" spans="1:8">
      <c r="A39" s="39" t="s">
        <v>91</v>
      </c>
      <c r="B39" s="41">
        <v>102.29506967250001</v>
      </c>
      <c r="C39" s="41">
        <f t="shared" si="1"/>
        <v>3213694.3938158206</v>
      </c>
      <c r="D39" s="41">
        <f t="shared" si="2"/>
        <v>77128665.45157969</v>
      </c>
      <c r="E39" s="41">
        <f t="shared" si="3"/>
        <v>241027079.53618655</v>
      </c>
      <c r="F39" s="41">
        <f t="shared" si="4"/>
        <v>401711799.22697759</v>
      </c>
    </row>
    <row r="40" spans="1:8">
      <c r="A40" s="39" t="s">
        <v>275</v>
      </c>
      <c r="B40" s="41">
        <f>SUM(C40:F40)/SUM(C60:C63)</f>
        <v>159.2201819278944</v>
      </c>
      <c r="C40" s="41">
        <f>(C34^2+C35^2+C36^2+C37^2+C38^2)/SUM(C34:C39)</f>
        <v>5002049.5384790339</v>
      </c>
      <c r="D40" s="41">
        <f t="shared" ref="D40:F40" si="5">(D34^2+D35^2+D36^2+D37^2+D38^2)/SUM(D34:D39)</f>
        <v>120049188.92349683</v>
      </c>
      <c r="E40" s="41">
        <f t="shared" si="5"/>
        <v>375153715.38592756</v>
      </c>
      <c r="F40" s="41">
        <f t="shared" si="5"/>
        <v>625256192.3098793</v>
      </c>
    </row>
    <row r="42" spans="1:8" s="114" customFormat="1" ht="12.75">
      <c r="A42" s="40" t="s">
        <v>329</v>
      </c>
      <c r="B42" s="40"/>
      <c r="C42" s="40"/>
      <c r="D42" s="40"/>
      <c r="E42" s="40"/>
      <c r="F42" s="40"/>
      <c r="G42" s="40"/>
    </row>
    <row r="43" spans="1:8">
      <c r="B43" s="129" t="s">
        <v>109</v>
      </c>
      <c r="C43" s="129"/>
      <c r="D43" s="129" t="s">
        <v>110</v>
      </c>
      <c r="E43" s="129"/>
      <c r="F43" s="129"/>
      <c r="G43" s="129"/>
    </row>
    <row r="44" spans="1:8">
      <c r="B44" s="88" t="s">
        <v>253</v>
      </c>
      <c r="C44" s="117" t="s">
        <v>254</v>
      </c>
      <c r="D44" s="117" t="s">
        <v>183</v>
      </c>
      <c r="E44" s="117" t="s">
        <v>104</v>
      </c>
      <c r="F44" s="117" t="s">
        <v>105</v>
      </c>
      <c r="G44" s="117" t="s">
        <v>106</v>
      </c>
    </row>
    <row r="45" spans="1:8">
      <c r="A45" s="39" t="s">
        <v>275</v>
      </c>
      <c r="B45" s="39">
        <v>5</v>
      </c>
      <c r="C45" s="39">
        <v>5</v>
      </c>
      <c r="D45" s="55">
        <f>B45*Other_area_x1x2</f>
        <v>157079.63267948967</v>
      </c>
      <c r="E45" s="55">
        <f>$C$45*Other_area_x2x3</f>
        <v>3769911.1843077517</v>
      </c>
      <c r="F45" s="55">
        <f>$C$45*Other_area_x3x4</f>
        <v>11780972.450961724</v>
      </c>
      <c r="G45" s="55">
        <f>$C$45*Other_area_x4x5</f>
        <v>19634954.084936209</v>
      </c>
    </row>
    <row r="47" spans="1:8" s="114" customFormat="1" ht="12.75">
      <c r="A47" s="40" t="s">
        <v>59</v>
      </c>
      <c r="B47" s="40" t="s">
        <v>60</v>
      </c>
      <c r="C47" s="40" t="s">
        <v>61</v>
      </c>
      <c r="D47" s="40" t="s">
        <v>304</v>
      </c>
      <c r="E47" s="40" t="s">
        <v>272</v>
      </c>
      <c r="F47" s="40"/>
      <c r="G47" s="40"/>
    </row>
    <row r="48" spans="1:8">
      <c r="A48" s="39" t="s">
        <v>62</v>
      </c>
      <c r="B48" s="39" t="s">
        <v>63</v>
      </c>
      <c r="C48" s="41">
        <v>5.3000000000000001E-7</v>
      </c>
      <c r="D48" s="39" t="s">
        <v>64</v>
      </c>
      <c r="E48" s="39" t="s">
        <v>315</v>
      </c>
    </row>
    <row r="49" spans="1:6">
      <c r="A49" s="39" t="s">
        <v>65</v>
      </c>
      <c r="B49" s="39" t="s">
        <v>66</v>
      </c>
      <c r="C49" s="39">
        <v>1</v>
      </c>
      <c r="D49" s="39" t="s">
        <v>67</v>
      </c>
      <c r="E49" s="39" t="s">
        <v>46</v>
      </c>
    </row>
    <row r="50" spans="1:6">
      <c r="A50" s="39" t="s">
        <v>330</v>
      </c>
      <c r="B50" s="39" t="s">
        <v>69</v>
      </c>
      <c r="C50" s="39">
        <v>5</v>
      </c>
      <c r="D50" s="39" t="s">
        <v>70</v>
      </c>
      <c r="E50" s="39" t="s">
        <v>331</v>
      </c>
      <c r="F50" s="83"/>
    </row>
    <row r="51" spans="1:6">
      <c r="A51" s="39" t="s">
        <v>332</v>
      </c>
      <c r="B51" s="39" t="s">
        <v>113</v>
      </c>
      <c r="C51" s="39">
        <v>0</v>
      </c>
      <c r="D51" s="39" t="s">
        <v>70</v>
      </c>
      <c r="E51" s="39" t="s">
        <v>46</v>
      </c>
    </row>
    <row r="52" spans="1:6">
      <c r="B52" s="39" t="s">
        <v>114</v>
      </c>
      <c r="C52" s="39">
        <v>100</v>
      </c>
      <c r="D52" s="39" t="s">
        <v>70</v>
      </c>
      <c r="E52" s="39" t="s">
        <v>46</v>
      </c>
    </row>
    <row r="53" spans="1:6">
      <c r="B53" s="39" t="s">
        <v>115</v>
      </c>
      <c r="C53" s="39">
        <v>500</v>
      </c>
      <c r="D53" s="39" t="s">
        <v>70</v>
      </c>
      <c r="E53" s="39" t="s">
        <v>46</v>
      </c>
    </row>
    <row r="54" spans="1:6">
      <c r="B54" s="39" t="s">
        <v>116</v>
      </c>
      <c r="C54" s="39">
        <v>1000</v>
      </c>
      <c r="D54" s="39" t="s">
        <v>70</v>
      </c>
      <c r="E54" s="39" t="s">
        <v>46</v>
      </c>
    </row>
    <row r="55" spans="1:6">
      <c r="B55" s="39" t="s">
        <v>117</v>
      </c>
      <c r="C55" s="39">
        <v>1500</v>
      </c>
      <c r="D55" s="39" t="s">
        <v>70</v>
      </c>
      <c r="E55" s="39" t="s">
        <v>46</v>
      </c>
    </row>
    <row r="56" spans="1:6">
      <c r="A56" s="39" t="s">
        <v>68</v>
      </c>
      <c r="B56" s="39" t="s">
        <v>69</v>
      </c>
      <c r="C56" s="39">
        <f>(C51+C52)/2</f>
        <v>50</v>
      </c>
      <c r="D56" s="39" t="s">
        <v>70</v>
      </c>
      <c r="E56" s="39" t="s">
        <v>46</v>
      </c>
    </row>
    <row r="57" spans="1:6">
      <c r="C57" s="39">
        <f>(C52+C53)/2</f>
        <v>300</v>
      </c>
      <c r="D57" s="39" t="s">
        <v>70</v>
      </c>
      <c r="E57" s="39" t="s">
        <v>46</v>
      </c>
    </row>
    <row r="58" spans="1:6">
      <c r="C58" s="39">
        <f>(C53+C54)/2</f>
        <v>750</v>
      </c>
      <c r="D58" s="39" t="s">
        <v>70</v>
      </c>
      <c r="E58" s="39" t="s">
        <v>46</v>
      </c>
    </row>
    <row r="59" spans="1:6">
      <c r="C59" s="39">
        <f>(C54+C55)/2</f>
        <v>1250</v>
      </c>
      <c r="D59" s="39" t="s">
        <v>70</v>
      </c>
      <c r="E59" s="39" t="s">
        <v>46</v>
      </c>
    </row>
    <row r="60" spans="1:6">
      <c r="A60" s="39" t="s">
        <v>111</v>
      </c>
      <c r="B60" s="39" t="s">
        <v>112</v>
      </c>
      <c r="C60" s="41">
        <f>PI()*(C52^2-C51^2)</f>
        <v>31415.926535897932</v>
      </c>
      <c r="D60" s="39" t="s">
        <v>121</v>
      </c>
      <c r="E60" s="39" t="s">
        <v>46</v>
      </c>
    </row>
    <row r="61" spans="1:6">
      <c r="B61" s="39" t="s">
        <v>118</v>
      </c>
      <c r="C61" s="41">
        <f>PI()*(C53^2-C52^2)</f>
        <v>753982.23686155037</v>
      </c>
      <c r="D61" s="39" t="s">
        <v>121</v>
      </c>
      <c r="E61" s="39" t="s">
        <v>46</v>
      </c>
    </row>
    <row r="62" spans="1:6">
      <c r="B62" s="39" t="s">
        <v>119</v>
      </c>
      <c r="C62" s="41">
        <f>PI()*(C54^2-C53^2)</f>
        <v>2356194.4901923449</v>
      </c>
      <c r="D62" s="39" t="s">
        <v>121</v>
      </c>
      <c r="E62" s="39" t="s">
        <v>46</v>
      </c>
    </row>
    <row r="63" spans="1:6">
      <c r="B63" s="39" t="s">
        <v>120</v>
      </c>
      <c r="C63" s="41">
        <f>PI()*(C55^2-C54^2)</f>
        <v>3926990.8169872416</v>
      </c>
      <c r="D63" s="39" t="s">
        <v>121</v>
      </c>
      <c r="E63" s="39" t="s">
        <v>46</v>
      </c>
    </row>
    <row r="64" spans="1:6">
      <c r="A64" s="39" t="s">
        <v>161</v>
      </c>
      <c r="B64" s="39" t="s">
        <v>71</v>
      </c>
      <c r="C64" s="39">
        <v>20</v>
      </c>
      <c r="D64" s="39" t="s">
        <v>162</v>
      </c>
      <c r="E64" s="39" t="s">
        <v>315</v>
      </c>
    </row>
    <row r="65" spans="1:5">
      <c r="A65" s="39" t="s">
        <v>72</v>
      </c>
      <c r="B65" s="39" t="s">
        <v>73</v>
      </c>
      <c r="C65" s="39">
        <v>8760</v>
      </c>
      <c r="D65" s="39" t="s">
        <v>77</v>
      </c>
      <c r="E65" s="39" t="s">
        <v>317</v>
      </c>
    </row>
    <row r="66" spans="1:5">
      <c r="C66" s="39">
        <f>C65*60^2</f>
        <v>31536000</v>
      </c>
      <c r="D66" s="39" t="s">
        <v>74</v>
      </c>
    </row>
    <row r="67" spans="1:5">
      <c r="A67" s="39" t="s">
        <v>333</v>
      </c>
      <c r="B67" s="39" t="s">
        <v>75</v>
      </c>
      <c r="C67" s="39">
        <v>0.2</v>
      </c>
      <c r="D67" s="39" t="s">
        <v>46</v>
      </c>
      <c r="E67" s="39" t="s">
        <v>318</v>
      </c>
    </row>
    <row r="68" spans="1:5">
      <c r="A68" s="39" t="s">
        <v>279</v>
      </c>
      <c r="B68" s="39" t="s">
        <v>76</v>
      </c>
      <c r="C68" s="39">
        <v>0.2</v>
      </c>
      <c r="D68" s="39" t="s">
        <v>46</v>
      </c>
      <c r="E68" s="39" t="s">
        <v>46</v>
      </c>
    </row>
    <row r="69" spans="1:5">
      <c r="A69" s="39" t="s">
        <v>280</v>
      </c>
      <c r="B69" s="39" t="s">
        <v>87</v>
      </c>
      <c r="C69" s="39">
        <v>0.1</v>
      </c>
      <c r="D69" s="39" t="s">
        <v>46</v>
      </c>
      <c r="E69" s="39" t="s">
        <v>46</v>
      </c>
    </row>
    <row r="70" spans="1:5">
      <c r="A70" s="39" t="s">
        <v>281</v>
      </c>
      <c r="B70" s="39" t="s">
        <v>123</v>
      </c>
      <c r="C70" s="39">
        <v>0.2</v>
      </c>
      <c r="D70" s="39" t="s">
        <v>265</v>
      </c>
      <c r="E70" s="39" t="s">
        <v>316</v>
      </c>
    </row>
    <row r="71" spans="1:5">
      <c r="A71" s="39" t="s">
        <v>282</v>
      </c>
      <c r="B71" s="39" t="s">
        <v>125</v>
      </c>
      <c r="C71" s="63">
        <v>390</v>
      </c>
      <c r="D71" s="39" t="s">
        <v>124</v>
      </c>
      <c r="E71" s="39" t="s">
        <v>316</v>
      </c>
    </row>
    <row r="72" spans="1:5">
      <c r="A72" s="39" t="s">
        <v>286</v>
      </c>
      <c r="B72" s="39" t="s">
        <v>125</v>
      </c>
      <c r="C72" s="39">
        <v>30</v>
      </c>
      <c r="D72" s="39" t="s">
        <v>124</v>
      </c>
      <c r="E72" s="39" t="s">
        <v>316</v>
      </c>
    </row>
    <row r="73" spans="1:5">
      <c r="A73" s="39" t="s">
        <v>283</v>
      </c>
      <c r="B73" s="39" t="s">
        <v>125</v>
      </c>
      <c r="C73" s="63">
        <v>100</v>
      </c>
      <c r="D73" s="39" t="s">
        <v>124</v>
      </c>
      <c r="E73" s="39" t="s">
        <v>316</v>
      </c>
    </row>
    <row r="74" spans="1:5">
      <c r="A74" s="39" t="s">
        <v>284</v>
      </c>
      <c r="B74" s="39" t="s">
        <v>129</v>
      </c>
      <c r="C74" s="39">
        <v>200</v>
      </c>
      <c r="D74" s="39" t="s">
        <v>124</v>
      </c>
      <c r="E74" s="39" t="s">
        <v>316</v>
      </c>
    </row>
    <row r="75" spans="1:5">
      <c r="A75" s="39" t="s">
        <v>285</v>
      </c>
      <c r="B75" s="39" t="s">
        <v>129</v>
      </c>
      <c r="C75" s="39">
        <v>65</v>
      </c>
      <c r="D75" s="39" t="s">
        <v>124</v>
      </c>
      <c r="E75" s="39" t="s">
        <v>316</v>
      </c>
    </row>
    <row r="76" spans="1:5">
      <c r="A76" s="39" t="s">
        <v>334</v>
      </c>
      <c r="B76" s="39" t="s">
        <v>127</v>
      </c>
      <c r="C76" s="39">
        <v>1</v>
      </c>
      <c r="D76" s="39" t="s">
        <v>46</v>
      </c>
      <c r="E76" s="39" t="s">
        <v>128</v>
      </c>
    </row>
    <row r="77" spans="1:5">
      <c r="A77" s="39" t="s">
        <v>131</v>
      </c>
      <c r="B77" s="39" t="s">
        <v>130</v>
      </c>
      <c r="C77" s="39">
        <v>0.12</v>
      </c>
      <c r="D77" s="39" t="s">
        <v>134</v>
      </c>
      <c r="E77" s="39" t="s">
        <v>316</v>
      </c>
    </row>
    <row r="78" spans="1:5">
      <c r="A78" s="39" t="s">
        <v>132</v>
      </c>
      <c r="B78" s="39" t="s">
        <v>130</v>
      </c>
      <c r="C78" s="39">
        <v>0.92</v>
      </c>
      <c r="D78" s="39" t="s">
        <v>134</v>
      </c>
      <c r="E78" s="39" t="s">
        <v>316</v>
      </c>
    </row>
    <row r="79" spans="1:5">
      <c r="A79" s="39" t="s">
        <v>133</v>
      </c>
      <c r="B79" s="39" t="s">
        <v>130</v>
      </c>
      <c r="C79" s="39">
        <v>0.76</v>
      </c>
      <c r="D79" s="39" t="s">
        <v>134</v>
      </c>
      <c r="E79" s="39" t="s">
        <v>316</v>
      </c>
    </row>
    <row r="80" spans="1:5">
      <c r="A80" s="39" t="s">
        <v>335</v>
      </c>
      <c r="B80" s="65" t="s">
        <v>135</v>
      </c>
      <c r="C80" s="39">
        <v>0.90900000000000003</v>
      </c>
      <c r="D80" s="39" t="s">
        <v>46</v>
      </c>
      <c r="E80" s="39" t="s">
        <v>316</v>
      </c>
    </row>
    <row r="81" spans="1:5">
      <c r="A81" s="39" t="s">
        <v>136</v>
      </c>
      <c r="B81" s="39" t="s">
        <v>137</v>
      </c>
      <c r="C81" s="41">
        <v>6.0000000000000001E-3</v>
      </c>
      <c r="D81" s="39" t="s">
        <v>138</v>
      </c>
      <c r="E81" s="39" t="s">
        <v>317</v>
      </c>
    </row>
    <row r="82" spans="1:5">
      <c r="A82" s="66" t="s">
        <v>140</v>
      </c>
      <c r="B82" s="66" t="s">
        <v>139</v>
      </c>
      <c r="C82" s="66">
        <v>0.7</v>
      </c>
      <c r="D82" s="66" t="s">
        <v>46</v>
      </c>
      <c r="E82" s="66" t="s">
        <v>46</v>
      </c>
    </row>
    <row r="83" spans="1:5">
      <c r="A83" s="39" t="s">
        <v>142</v>
      </c>
      <c r="B83" s="39" t="s">
        <v>141</v>
      </c>
      <c r="C83" s="39">
        <v>0.3</v>
      </c>
      <c r="D83" s="39" t="s">
        <v>46</v>
      </c>
      <c r="E83" s="39" t="s">
        <v>316</v>
      </c>
    </row>
    <row r="84" spans="1:5">
      <c r="A84" s="39" t="s">
        <v>336</v>
      </c>
      <c r="B84" s="39" t="s">
        <v>148</v>
      </c>
      <c r="C84" s="39">
        <v>0.87</v>
      </c>
      <c r="D84" s="39" t="s">
        <v>149</v>
      </c>
      <c r="E84" s="39" t="s">
        <v>316</v>
      </c>
    </row>
    <row r="85" spans="1:5">
      <c r="A85" s="39" t="s">
        <v>337</v>
      </c>
      <c r="B85" s="39" t="s">
        <v>148</v>
      </c>
      <c r="C85" s="39">
        <v>0.66</v>
      </c>
      <c r="D85" s="39" t="s">
        <v>149</v>
      </c>
      <c r="E85" s="39" t="s">
        <v>316</v>
      </c>
    </row>
    <row r="86" spans="1:5">
      <c r="A86" s="39" t="s">
        <v>338</v>
      </c>
      <c r="B86" s="39" t="s">
        <v>150</v>
      </c>
      <c r="C86" s="39">
        <v>0.56000000000000005</v>
      </c>
      <c r="D86" s="39" t="s">
        <v>134</v>
      </c>
      <c r="E86" s="39" t="s">
        <v>316</v>
      </c>
    </row>
    <row r="87" spans="1:5">
      <c r="A87" s="39" t="s">
        <v>151</v>
      </c>
      <c r="B87" s="39" t="s">
        <v>150</v>
      </c>
      <c r="C87" s="39">
        <v>0.51</v>
      </c>
      <c r="D87" s="39" t="s">
        <v>134</v>
      </c>
      <c r="E87" s="39" t="s">
        <v>316</v>
      </c>
    </row>
    <row r="88" spans="1:5">
      <c r="A88" s="39" t="s">
        <v>152</v>
      </c>
      <c r="B88" s="39" t="s">
        <v>150</v>
      </c>
      <c r="C88" s="39">
        <v>0.56000000000000005</v>
      </c>
      <c r="D88" s="39" t="s">
        <v>134</v>
      </c>
      <c r="E88" s="39" t="s">
        <v>316</v>
      </c>
    </row>
    <row r="89" spans="1:5">
      <c r="A89" s="39" t="s">
        <v>153</v>
      </c>
      <c r="B89" s="39" t="s">
        <v>154</v>
      </c>
      <c r="C89" s="39">
        <v>0.54</v>
      </c>
      <c r="D89" s="39" t="s">
        <v>46</v>
      </c>
      <c r="E89" s="39" t="s">
        <v>316</v>
      </c>
    </row>
    <row r="90" spans="1:5">
      <c r="A90" s="39" t="s">
        <v>155</v>
      </c>
      <c r="B90" s="39" t="s">
        <v>156</v>
      </c>
      <c r="C90" s="39">
        <v>0.24</v>
      </c>
      <c r="D90" s="39" t="s">
        <v>157</v>
      </c>
      <c r="E90" s="39" t="s">
        <v>316</v>
      </c>
    </row>
    <row r="91" spans="1:5">
      <c r="A91" s="39" t="s">
        <v>177</v>
      </c>
      <c r="B91" s="39" t="s">
        <v>156</v>
      </c>
      <c r="C91" s="39">
        <v>0.4</v>
      </c>
      <c r="D91" s="39" t="s">
        <v>157</v>
      </c>
      <c r="E91" s="39" t="s">
        <v>316</v>
      </c>
    </row>
    <row r="92" spans="1:5">
      <c r="A92" s="39" t="s">
        <v>172</v>
      </c>
      <c r="B92" s="39" t="s">
        <v>173</v>
      </c>
      <c r="C92" s="39">
        <v>2</v>
      </c>
      <c r="D92" s="39" t="s">
        <v>174</v>
      </c>
      <c r="E92" s="39" t="s">
        <v>317</v>
      </c>
    </row>
    <row r="93" spans="1:5">
      <c r="A93" s="39" t="s">
        <v>172</v>
      </c>
      <c r="B93" s="39" t="s">
        <v>173</v>
      </c>
      <c r="C93" s="78">
        <f>C92/1000</f>
        <v>2E-3</v>
      </c>
      <c r="D93" s="39" t="s">
        <v>175</v>
      </c>
      <c r="E93" s="39" t="s">
        <v>317</v>
      </c>
    </row>
    <row r="94" spans="1:5">
      <c r="A94" s="39" t="s">
        <v>178</v>
      </c>
      <c r="C94" s="39">
        <v>24</v>
      </c>
      <c r="D94" s="39" t="s">
        <v>179</v>
      </c>
    </row>
    <row r="95" spans="1:5">
      <c r="A95" s="39" t="s">
        <v>287</v>
      </c>
      <c r="B95" s="39" t="s">
        <v>180</v>
      </c>
      <c r="C95" s="41">
        <v>8.9999999999999995E-9</v>
      </c>
      <c r="D95" s="39" t="s">
        <v>181</v>
      </c>
      <c r="E95" s="39" t="s">
        <v>315</v>
      </c>
    </row>
    <row r="96" spans="1:5">
      <c r="A96" s="39" t="s">
        <v>288</v>
      </c>
      <c r="B96" s="39" t="s">
        <v>248</v>
      </c>
      <c r="C96" s="39">
        <v>0.4</v>
      </c>
      <c r="D96" s="39" t="s">
        <v>46</v>
      </c>
      <c r="E96" s="39" t="s">
        <v>315</v>
      </c>
    </row>
    <row r="97" spans="1:5">
      <c r="A97" s="39" t="s">
        <v>339</v>
      </c>
      <c r="B97" s="39" t="s">
        <v>249</v>
      </c>
      <c r="C97" s="39">
        <v>0.8</v>
      </c>
      <c r="D97" s="39" t="s">
        <v>46</v>
      </c>
      <c r="E97" s="39" t="s">
        <v>315</v>
      </c>
    </row>
    <row r="98" spans="1:5">
      <c r="A98" s="39" t="s">
        <v>289</v>
      </c>
      <c r="B98" s="39" t="s">
        <v>250</v>
      </c>
      <c r="C98" s="39">
        <v>0.6</v>
      </c>
      <c r="D98" s="39" t="s">
        <v>46</v>
      </c>
      <c r="E98" s="39" t="s">
        <v>315</v>
      </c>
    </row>
    <row r="99" spans="1:5">
      <c r="A99" s="39" t="s">
        <v>340</v>
      </c>
      <c r="B99" s="39" t="s">
        <v>251</v>
      </c>
      <c r="C99" s="39">
        <v>0.2</v>
      </c>
      <c r="D99" s="39" t="s">
        <v>46</v>
      </c>
      <c r="E99" s="39" t="s">
        <v>315</v>
      </c>
    </row>
    <row r="100" spans="1:5">
      <c r="A100" s="39" t="s">
        <v>290</v>
      </c>
      <c r="B100" s="39" t="s">
        <v>182</v>
      </c>
      <c r="C100" s="39">
        <v>0.25</v>
      </c>
      <c r="E100" s="39" t="s">
        <v>320</v>
      </c>
    </row>
    <row r="101" spans="1:5">
      <c r="A101" s="39" t="s">
        <v>291</v>
      </c>
      <c r="B101" s="39" t="s">
        <v>182</v>
      </c>
      <c r="C101" s="39">
        <v>1</v>
      </c>
    </row>
    <row r="102" spans="1:5">
      <c r="A102" s="39" t="s">
        <v>292</v>
      </c>
      <c r="B102" s="39" t="s">
        <v>46</v>
      </c>
      <c r="C102" s="39">
        <v>0.94599999999999995</v>
      </c>
      <c r="D102" s="39" t="s">
        <v>46</v>
      </c>
      <c r="E102" s="39" t="s">
        <v>319</v>
      </c>
    </row>
    <row r="103" spans="1:5">
      <c r="A103" s="39" t="s">
        <v>234</v>
      </c>
      <c r="B103" s="39" t="s">
        <v>235</v>
      </c>
      <c r="C103" s="39">
        <f>60*60*24*365</f>
        <v>31536000</v>
      </c>
      <c r="D103" s="39" t="s">
        <v>74</v>
      </c>
      <c r="E103" s="39" t="s">
        <v>46</v>
      </c>
    </row>
  </sheetData>
  <mergeCells count="4">
    <mergeCell ref="B32:B33"/>
    <mergeCell ref="C32:F32"/>
    <mergeCell ref="B43:C43"/>
    <mergeCell ref="D43:G43"/>
  </mergeCells>
  <hyperlinks>
    <hyperlink ref="A2" location="Status!A1" display="Back to Status tab"/>
  </hyperlinks>
  <pageMargins left="0.25" right="0.25" top="0.75" bottom="0.75" header="0.3" footer="0.3"/>
  <pageSetup paperSize="9" scale="91" fitToHeight="2" orientation="landscape" r:id="rId1"/>
  <headerFooter>
    <oddHeader>&amp;CANNEX A: METHODOLOGY FOR ESTIMATING PUBLIC EXPOSURES DUE TO RADIOACTIVE DISCHARGES</oddHeader>
    <oddFooter>&amp;L&amp;F#&amp;A&amp;CPage &amp;P of &amp;N&amp;RUNSCEAR 2016 Report</oddFooter>
  </headerFooter>
  <rowBreaks count="1" manualBreakCount="1">
    <brk id="4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9" tint="0.39997558519241921"/>
    <pageSetUpPr fitToPage="1"/>
  </sheetPr>
  <dimension ref="A1:V100"/>
  <sheetViews>
    <sheetView workbookViewId="0">
      <pane xSplit="2" ySplit="3" topLeftCell="C4" activePane="bottomRight" state="frozen"/>
      <selection pane="topRight" activeCell="C1" sqref="C1"/>
      <selection pane="bottomLeft" activeCell="A4" sqref="A4"/>
      <selection pane="bottomRight"/>
    </sheetView>
  </sheetViews>
  <sheetFormatPr defaultRowHeight="11.25"/>
  <cols>
    <col min="23" max="23" width="9.33203125" style="2" customWidth="1"/>
    <col min="24" max="16384" width="9.33203125" style="2"/>
  </cols>
  <sheetData>
    <row r="1" spans="1:22" ht="15.75">
      <c r="A1" s="1" t="s">
        <v>306</v>
      </c>
      <c r="B1" s="1"/>
    </row>
    <row r="2" spans="1:22">
      <c r="A2" s="3" t="s">
        <v>18</v>
      </c>
      <c r="B2" s="3"/>
      <c r="D2" s="3"/>
      <c r="E2" s="3"/>
    </row>
    <row r="4" spans="1:22" s="113" customFormat="1" ht="12.75" customHeight="1">
      <c r="A4" s="130" t="s">
        <v>165</v>
      </c>
      <c r="B4" s="130" t="s">
        <v>164</v>
      </c>
      <c r="C4" s="131" t="s">
        <v>26</v>
      </c>
      <c r="D4" s="131"/>
      <c r="E4" s="131"/>
      <c r="F4" s="131"/>
      <c r="G4" s="131"/>
      <c r="H4" s="131" t="s">
        <v>158</v>
      </c>
      <c r="I4" s="131"/>
      <c r="J4" s="131"/>
      <c r="K4" s="131"/>
      <c r="L4" s="131"/>
      <c r="M4" s="131" t="s">
        <v>147</v>
      </c>
      <c r="N4" s="131"/>
      <c r="O4" s="131"/>
      <c r="P4" s="131"/>
      <c r="Q4" s="131"/>
      <c r="R4" s="131" t="s">
        <v>126</v>
      </c>
      <c r="S4" s="131"/>
      <c r="T4" s="131"/>
      <c r="U4" s="131"/>
      <c r="V4" s="131"/>
    </row>
    <row r="5" spans="1:22" s="113" customFormat="1" ht="12.75" customHeight="1">
      <c r="A5" s="130"/>
      <c r="B5" s="130"/>
      <c r="C5" s="43" t="str">
        <f>Other_x_typical &amp; " km"</f>
        <v>5 km</v>
      </c>
      <c r="D5" s="43" t="str">
        <f>Other_x_1 &amp; " km"</f>
        <v>50 km</v>
      </c>
      <c r="E5" s="43" t="str">
        <f>Other_x_2 &amp; " km"</f>
        <v>300 km</v>
      </c>
      <c r="F5" s="43" t="str">
        <f>Other_x_3 &amp; " km"</f>
        <v>750 km</v>
      </c>
      <c r="G5" s="43" t="str">
        <f>Other_x_4 &amp; " km"</f>
        <v>1250 km</v>
      </c>
      <c r="H5" s="43" t="str">
        <f>Other_x_typical &amp; " km"</f>
        <v>5 km</v>
      </c>
      <c r="I5" s="43" t="str">
        <f>Other_x_1 &amp; " km"</f>
        <v>50 km</v>
      </c>
      <c r="J5" s="43" t="str">
        <f>Other_x_2 &amp; " km"</f>
        <v>300 km</v>
      </c>
      <c r="K5" s="43" t="str">
        <f>Other_x_3 &amp; " km"</f>
        <v>750 km</v>
      </c>
      <c r="L5" s="43" t="str">
        <f>Other_x_4 &amp; " km"</f>
        <v>1250 km</v>
      </c>
      <c r="M5" s="74" t="str">
        <f>Other_x_typical &amp; " km"</f>
        <v>5 km</v>
      </c>
      <c r="N5" s="74" t="str">
        <f>Other_x_1 &amp; " km"</f>
        <v>50 km</v>
      </c>
      <c r="O5" s="74" t="str">
        <f>Other_x_2 &amp; " km"</f>
        <v>300 km</v>
      </c>
      <c r="P5" s="74" t="str">
        <f>Other_x_3 &amp; " km"</f>
        <v>750 km</v>
      </c>
      <c r="Q5" s="74" t="str">
        <f>Other_x_4 &amp; " km"</f>
        <v>1250 km</v>
      </c>
      <c r="R5" s="58" t="str">
        <f>Other_x_typical &amp; " km"</f>
        <v>5 km</v>
      </c>
      <c r="S5" s="58" t="str">
        <f>Other_x_1 &amp; " km"</f>
        <v>50 km</v>
      </c>
      <c r="T5" s="58" t="str">
        <f>Other_x_2 &amp; " km"</f>
        <v>300 km</v>
      </c>
      <c r="U5" s="58" t="str">
        <f>Other_x_3 &amp; " km"</f>
        <v>750 km</v>
      </c>
      <c r="V5" s="58" t="str">
        <f>Other_x_4 &amp; " km"</f>
        <v>1250 km</v>
      </c>
    </row>
    <row r="6" spans="1:22">
      <c r="A6" s="4" t="s">
        <v>53</v>
      </c>
      <c r="B6" s="4"/>
      <c r="C6" s="44">
        <f t="shared" ref="C6:C37" si="0">IF(ISBLANK($A6),C5,Other_D_1*Other_Q*Other_x_typical^(-VLOOKUP($A6,Radionuclide_specific,10,FALSE))*EXP(-VLOOKUP($A6,Radionuclide_specific,16,FALSE)*Other_x_typical/Other_ua_km))</f>
        <v>7.6826302525637809E-8</v>
      </c>
      <c r="D6" s="44">
        <f t="shared" ref="D6:D37" si="1">IF(ISBLANK($A6),D5,Other_D_1*Other_Q*Other_x_1^(-VLOOKUP($A6,Radionuclide_specific,10,FALSE))*EXP(-VLOOKUP($A6,Radionuclide_specific,16,FALSE)*Other_x_1/Other_ua_km))</f>
        <v>4.8472178782596358E-9</v>
      </c>
      <c r="E6" s="44">
        <f t="shared" ref="E6:E37" si="2">IF(ISBLANK($A6),E5,Other_D_1*Other_Q*Other_x_2^(-VLOOKUP($A6,Radionuclide_specific,10,FALSE))*EXP(-VLOOKUP($A6,Radionuclide_specific,16,FALSE)*Other_x_2/Other_ua_km))</f>
        <v>5.6443563611606379E-10</v>
      </c>
      <c r="F6" s="44">
        <f t="shared" ref="F6:F37" si="3">IF(ISBLANK($A6),F5,Other_D_1*Other_Q*Other_x_3^(-VLOOKUP($A6,Radionuclide_specific,10,FALSE))*EXP(-VLOOKUP($A6,Radionuclide_specific,16,FALSE)*Other_x_3/Other_ua_km))</f>
        <v>1.8789382494481931E-10</v>
      </c>
      <c r="G6" s="44">
        <f t="shared" ref="G6:G37" si="4">IF(ISBLANK($A6),G5,Other_D_1*Other_Q*Other_x_4^(-VLOOKUP($A6,Radionuclide_specific,10,FALSE))*EXP(-VLOOKUP($A6,Radionuclide_specific,16,FALSE)*Other_x_4/Other_ua_km))</f>
        <v>1.0174211867880898E-10</v>
      </c>
      <c r="H6" s="44">
        <f t="shared" ref="H6:H38" si="5">C6*VLOOKUP(IF(ISBLANK($A6),$B6,$A6),Radionuclide_specific,11,FALSE)</f>
        <v>0</v>
      </c>
      <c r="I6" s="44">
        <f t="shared" ref="I6:I38" si="6">D6*VLOOKUP(IF(ISBLANK($A6),$B6,$A6),Radionuclide_specific,11,FALSE)</f>
        <v>0</v>
      </c>
      <c r="J6" s="44">
        <f t="shared" ref="J6:J38" si="7">E6*VLOOKUP(IF(ISBLANK($A6),$B6,$A6),Radionuclide_specific,11,FALSE)</f>
        <v>0</v>
      </c>
      <c r="K6" s="44">
        <f t="shared" ref="K6:K38" si="8">F6*VLOOKUP(IF(ISBLANK($A6),$B6,$A6),Radionuclide_specific,11,FALSE)</f>
        <v>0</v>
      </c>
      <c r="L6" s="44">
        <f t="shared" ref="L6:L38" si="9">G6*VLOOKUP(IF(ISBLANK($A6),$B6,$A6),Radionuclide_specific,11,FALSE)</f>
        <v>0</v>
      </c>
      <c r="M6" s="44"/>
      <c r="N6" s="44"/>
      <c r="O6" s="44"/>
      <c r="P6" s="44"/>
      <c r="Q6" s="44"/>
    </row>
    <row r="7" spans="1:22">
      <c r="A7" s="4"/>
      <c r="B7" s="4" t="s">
        <v>38</v>
      </c>
      <c r="C7" s="44">
        <f t="shared" si="0"/>
        <v>7.6826302525637809E-8</v>
      </c>
      <c r="D7" s="44">
        <f t="shared" si="1"/>
        <v>4.8472178782596358E-9</v>
      </c>
      <c r="E7" s="44">
        <f t="shared" si="2"/>
        <v>5.6443563611606379E-10</v>
      </c>
      <c r="F7" s="44">
        <f t="shared" si="3"/>
        <v>1.8789382494481931E-10</v>
      </c>
      <c r="G7" s="44">
        <f t="shared" si="4"/>
        <v>1.0174211867880898E-10</v>
      </c>
      <c r="H7" s="44">
        <f t="shared" si="5"/>
        <v>0</v>
      </c>
      <c r="I7" s="44">
        <f t="shared" si="6"/>
        <v>0</v>
      </c>
      <c r="J7" s="44">
        <f t="shared" si="7"/>
        <v>0</v>
      </c>
      <c r="K7" s="44">
        <f t="shared" si="8"/>
        <v>0</v>
      </c>
      <c r="L7" s="44">
        <f t="shared" si="9"/>
        <v>0</v>
      </c>
      <c r="M7" s="44">
        <f>Other_CR_sa*C7/Other_H_a</f>
        <v>3.8413151262818909E-6</v>
      </c>
      <c r="N7" s="44">
        <f>Other_CR_sa*D7/Other_H_a</f>
        <v>2.4236089391298179E-7</v>
      </c>
      <c r="O7" s="44">
        <f>Other_CR_sa*E7/Other_H_a</f>
        <v>2.8221781805803188E-8</v>
      </c>
      <c r="P7" s="44">
        <f>Other_CR_sa*F7/Other_H_a</f>
        <v>9.3946912472409646E-9</v>
      </c>
      <c r="Q7" s="44">
        <f>Other_CR_sa*G7/Other_H_a</f>
        <v>5.0871059339404491E-9</v>
      </c>
      <c r="R7" s="44">
        <f>Other_WCp_pasture*((Other_RH*C7/Other_H_a)+(1-Other_RH)*M7)/Other_gamma</f>
        <v>8.457372943966437E-6</v>
      </c>
      <c r="S7" s="44">
        <f>Other_WCp_pasture*((Other_RH*D7/Other_H_a)+(1-Other_RH)*N7)/Other_gamma</f>
        <v>5.3360278953191882E-7</v>
      </c>
      <c r="T7" s="44">
        <f>Other_WCp_pasture*((Other_RH*E7/Other_H_a)+(1-Other_RH)*O7)/Other_gamma</f>
        <v>6.2135525471962727E-8</v>
      </c>
      <c r="U7" s="44">
        <f>Other_WCp_pasture*((Other_RH*F7/Other_H_a)+(1-Other_RH)*P7)/Other_gamma</f>
        <v>2.0684168041230205E-8</v>
      </c>
      <c r="V7" s="44">
        <f>Other_WCp_pasture*((Other_RH*G7/Other_H_a)+(1-Other_RH)*Q7)/Other_gamma</f>
        <v>1.1200214164788577E-8</v>
      </c>
    </row>
    <row r="8" spans="1:22">
      <c r="A8" s="4"/>
      <c r="B8" s="4" t="s">
        <v>54</v>
      </c>
      <c r="C8" s="44">
        <f t="shared" si="0"/>
        <v>7.6826302525637809E-8</v>
      </c>
      <c r="D8" s="44">
        <f t="shared" si="1"/>
        <v>4.8472178782596358E-9</v>
      </c>
      <c r="E8" s="44">
        <f t="shared" si="2"/>
        <v>5.6443563611606379E-10</v>
      </c>
      <c r="F8" s="44">
        <f t="shared" si="3"/>
        <v>1.8789382494481931E-10</v>
      </c>
      <c r="G8" s="44">
        <f t="shared" si="4"/>
        <v>1.0174211867880898E-10</v>
      </c>
      <c r="H8" s="44">
        <f t="shared" si="5"/>
        <v>0</v>
      </c>
      <c r="I8" s="44">
        <f t="shared" si="6"/>
        <v>0</v>
      </c>
      <c r="J8" s="44">
        <f t="shared" si="7"/>
        <v>0</v>
      </c>
      <c r="K8" s="44">
        <f t="shared" si="8"/>
        <v>0</v>
      </c>
      <c r="L8" s="44">
        <f t="shared" si="9"/>
        <v>0</v>
      </c>
      <c r="M8" s="44"/>
      <c r="N8" s="44"/>
      <c r="O8" s="44"/>
      <c r="P8" s="44"/>
      <c r="Q8" s="44"/>
      <c r="R8" s="44">
        <f>(1-Other_WCp_pasture)*Other_WEQ_pasture*Other_Rp*R7/Other_WCp_pasture</f>
        <v>8.0763460365961617E-7</v>
      </c>
      <c r="S8" s="44">
        <f>(1-Other_WCp_pasture)*Other_WEQ_pasture*Other_Rp*S7/Other_WCp_pasture</f>
        <v>5.095625796456388E-8</v>
      </c>
      <c r="T8" s="44">
        <f>(1-Other_WCp_pasture)*Other_WEQ_pasture*Other_Rp*T7/Other_WCp_pasture</f>
        <v>5.9336156534910102E-9</v>
      </c>
      <c r="U8" s="44">
        <f>(1-Other_WCp_pasture)*Other_WEQ_pasture*Other_Rp*U7/Other_WCp_pasture</f>
        <v>1.9752291838951626E-9</v>
      </c>
      <c r="V8" s="44">
        <f>(1-Other_WCp_pasture)*Other_WEQ_pasture*Other_Rp*V7/Other_WCp_pasture</f>
        <v>1.0695615042417053E-9</v>
      </c>
    </row>
    <row r="9" spans="1:22">
      <c r="A9" s="4" t="s">
        <v>9</v>
      </c>
      <c r="B9" s="4"/>
      <c r="C9" s="44">
        <f t="shared" si="0"/>
        <v>5.5682388919383431E-8</v>
      </c>
      <c r="D9" s="44">
        <f t="shared" si="1"/>
        <v>2.216755638913656E-9</v>
      </c>
      <c r="E9" s="44">
        <f t="shared" si="2"/>
        <v>1.8042880099402956E-10</v>
      </c>
      <c r="F9" s="44">
        <f t="shared" si="3"/>
        <v>5.0025274010866723E-11</v>
      </c>
      <c r="G9" s="44">
        <f t="shared" si="4"/>
        <v>2.4468131743710687E-11</v>
      </c>
      <c r="H9" s="44">
        <f t="shared" si="5"/>
        <v>0</v>
      </c>
      <c r="I9" s="44">
        <f t="shared" si="6"/>
        <v>0</v>
      </c>
      <c r="J9" s="44">
        <f t="shared" si="7"/>
        <v>0</v>
      </c>
      <c r="K9" s="44">
        <f t="shared" si="8"/>
        <v>0</v>
      </c>
      <c r="L9" s="44">
        <f t="shared" si="9"/>
        <v>0</v>
      </c>
      <c r="M9" s="44"/>
      <c r="N9" s="44"/>
      <c r="O9" s="44"/>
      <c r="P9" s="44"/>
      <c r="Q9" s="44"/>
      <c r="R9" s="44">
        <f>C9*Other_Sp_pasture/Other_S_air</f>
        <v>2.7841194459691713E-5</v>
      </c>
      <c r="S9" s="44">
        <f>D9*Other_Sp_pasture/Other_S_air</f>
        <v>1.1083778194568279E-6</v>
      </c>
      <c r="T9" s="44">
        <f>E9*Other_Sp_pasture/Other_S_air</f>
        <v>9.0214400497014778E-8</v>
      </c>
      <c r="U9" s="44">
        <f>F9*Other_Sp_pasture/Other_S_air</f>
        <v>2.5012637005433359E-8</v>
      </c>
      <c r="V9" s="44">
        <f>G9*Other_Sp_pasture/Other_S_air</f>
        <v>1.2234065871855343E-8</v>
      </c>
    </row>
    <row r="10" spans="1:22">
      <c r="A10" s="4" t="s">
        <v>268</v>
      </c>
      <c r="B10" s="4"/>
      <c r="C10" s="44">
        <f>IF(ISBLANK($A10),C8,Other_D_1*Other_Q*Other_x_typical^(-VLOOKUP($A10,Radionuclide_specific,10,FALSE))*EXP(-VLOOKUP($A10,Radionuclide_specific,16,FALSE)*Other_x_typical/Other_ua_km))</f>
        <v>5.3906216125454767E-8</v>
      </c>
      <c r="D10" s="44">
        <f>IF(ISBLANK($A10),D8,Other_D_1*Other_Q*Other_x_1^(-VLOOKUP($A10,Radionuclide_specific,10,FALSE))*EXP(-VLOOKUP($A10,Radionuclide_specific,16,FALSE)*Other_x_1/Other_ua_km))</f>
        <v>2.0452307363121678E-9</v>
      </c>
      <c r="E10" s="44">
        <f>IF(ISBLANK($A10),E8,Other_D_1*Other_Q*Other_x_2^(-VLOOKUP($A10,Radionuclide_specific,10,FALSE))*EXP(-VLOOKUP($A10,Radionuclide_specific,16,FALSE)*Other_x_2/Other_ua_km))</f>
        <v>1.5877670025647115E-10</v>
      </c>
      <c r="F10" s="44">
        <f>IF(ISBLANK($A10),F8,Other_D_1*Other_Q*Other_x_3^(-VLOOKUP($A10,Radionuclide_specific,10,FALSE))*EXP(-VLOOKUP($A10,Radionuclide_specific,16,FALSE)*Other_x_3/Other_ua_km))</f>
        <v>4.2339583940115082E-11</v>
      </c>
      <c r="G10" s="44">
        <f>IF(ISBLANK($A10),G8,Other_D_1*Other_Q*Other_x_4^(-VLOOKUP($A10,Radionuclide_specific,10,FALSE))*EXP(-VLOOKUP($A10,Radionuclide_specific,16,FALSE)*Other_x_4/Other_ua_km))</f>
        <v>2.0033638608438891E-11</v>
      </c>
      <c r="H10" s="44">
        <f t="shared" ref="H10" si="10">C10*VLOOKUP(IF(ISBLANK($A10),$B10,$A10),Radionuclide_specific,11,FALSE)</f>
        <v>1.0781243225090953E-10</v>
      </c>
      <c r="I10" s="44">
        <f t="shared" ref="I10" si="11">D10*VLOOKUP(IF(ISBLANK($A10),$B10,$A10),Radionuclide_specific,11,FALSE)</f>
        <v>4.090461472624336E-12</v>
      </c>
      <c r="J10" s="44">
        <f t="shared" ref="J10" si="12">E10*VLOOKUP(IF(ISBLANK($A10),$B10,$A10),Radionuclide_specific,11,FALSE)</f>
        <v>3.1755340051294229E-13</v>
      </c>
      <c r="K10" s="44">
        <f t="shared" ref="K10" si="13">F10*VLOOKUP(IF(ISBLANK($A10),$B10,$A10),Radionuclide_specific,11,FALSE)</f>
        <v>8.4679167880230161E-14</v>
      </c>
      <c r="L10" s="44">
        <f t="shared" ref="L10" si="14">G10*VLOOKUP(IF(ISBLANK($A10),$B10,$A10),Radionuclide_specific,11,FALSE)</f>
        <v>4.0067277216877784E-14</v>
      </c>
      <c r="M10" s="44"/>
      <c r="N10" s="44"/>
      <c r="O10" s="44"/>
      <c r="P10" s="44"/>
      <c r="Q10" s="44"/>
      <c r="R10" s="44"/>
      <c r="S10" s="44"/>
      <c r="T10" s="44"/>
      <c r="U10" s="44"/>
      <c r="V10" s="44"/>
    </row>
    <row r="11" spans="1:22">
      <c r="A11" s="4" t="s">
        <v>19</v>
      </c>
      <c r="B11" s="4"/>
      <c r="C11" s="44">
        <f>IF(ISBLANK($A11),C9,Other_D_1*Other_Q*Other_x_typical^(-VLOOKUP($A11,Radionuclide_specific,10,FALSE))*EXP(-VLOOKUP($A11,Radionuclide_specific,16,FALSE)*Other_x_typical/Other_ua_km))</f>
        <v>5.903235045702265E-8</v>
      </c>
      <c r="D11" s="44">
        <f>IF(ISBLANK($A11),D9,Other_D_1*Other_Q*Other_x_1^(-VLOOKUP($A11,Radionuclide_specific,10,FALSE))*EXP(-VLOOKUP($A11,Radionuclide_specific,16,FALSE)*Other_x_1/Other_ua_km))</f>
        <v>3.4777149044525442E-10</v>
      </c>
      <c r="E11" s="44">
        <f>IF(ISBLANK($A11),E9,Other_D_1*Other_Q*Other_x_2^(-VLOOKUP($A11,Radionuclide_specific,10,FALSE))*EXP(-VLOOKUP($A11,Radionuclide_specific,16,FALSE)*Other_x_2/Other_ua_km))</f>
        <v>7.6987999916924143E-17</v>
      </c>
      <c r="F11" s="44">
        <f>IF(ISBLANK($A11),F9,Other_D_1*Other_Q*Other_x_3^(-VLOOKUP($A11,Radionuclide_specific,10,FALSE))*EXP(-VLOOKUP($A11,Radionuclide_specific,16,FALSE)*Other_x_3/Other_ua_km))</f>
        <v>1.2910231699911065E-27</v>
      </c>
      <c r="G11" s="44">
        <f>IF(ISBLANK($A11),G9,Other_D_1*Other_Q*Other_x_4^(-VLOOKUP($A11,Radionuclide_specific,10,FALSE))*EXP(-VLOOKUP($A11,Radionuclide_specific,16,FALSE)*Other_x_4/Other_ua_km))</f>
        <v>2.5266009735014337E-39</v>
      </c>
      <c r="H11" s="44">
        <f t="shared" si="5"/>
        <v>0</v>
      </c>
      <c r="I11" s="44">
        <f t="shared" si="6"/>
        <v>0</v>
      </c>
      <c r="J11" s="44">
        <f t="shared" si="7"/>
        <v>0</v>
      </c>
      <c r="K11" s="44">
        <f t="shared" si="8"/>
        <v>0</v>
      </c>
      <c r="L11" s="44">
        <f t="shared" si="9"/>
        <v>0</v>
      </c>
      <c r="M11" s="44"/>
      <c r="N11" s="44"/>
      <c r="O11" s="44"/>
      <c r="P11" s="44"/>
      <c r="Q11" s="44"/>
    </row>
    <row r="12" spans="1:22">
      <c r="A12" s="4" t="s">
        <v>262</v>
      </c>
      <c r="B12" s="4"/>
      <c r="C12" s="44">
        <f>IF(ISBLANK($A12),C8,Other_D_1*Other_Q*Other_x_typical^(-VLOOKUP($A12,Radionuclide_specific,10,FALSE))*EXP(-VLOOKUP($A12,Radionuclide_specific,16,FALSE)*Other_x_typical/Other_ua_km))</f>
        <v>5.3915121754290799E-8</v>
      </c>
      <c r="D12" s="44">
        <f>IF(ISBLANK($A12),D8,Other_D_1*Other_Q*Other_x_1^(-VLOOKUP($A12,Radionuclide_specific,10,FALSE))*EXP(-VLOOKUP($A12,Radionuclide_specific,16,FALSE)*Other_x_1/Other_ua_km))</f>
        <v>2.048612092661196E-9</v>
      </c>
      <c r="E12" s="44">
        <f>IF(ISBLANK($A12),E8,Other_D_1*Other_Q*Other_x_2^(-VLOOKUP($A12,Radionuclide_specific,10,FALSE))*EXP(-VLOOKUP($A12,Radionuclide_specific,16,FALSE)*Other_x_2/Other_ua_km))</f>
        <v>1.6035824664495832E-10</v>
      </c>
      <c r="F12" s="44">
        <f>IF(ISBLANK($A12),F8,Other_D_1*Other_Q*Other_x_3^(-VLOOKUP($A12,Radionuclide_specific,10,FALSE))*EXP(-VLOOKUP($A12,Radionuclide_specific,16,FALSE)*Other_x_3/Other_ua_km))</f>
        <v>4.3401816196689696E-11</v>
      </c>
      <c r="G12" s="44">
        <f>IF(ISBLANK($A12),G8,Other_D_1*Other_Q*Other_x_4^(-VLOOKUP($A12,Radionuclide_specific,10,FALSE))*EXP(-VLOOKUP($A12,Radionuclide_specific,16,FALSE)*Other_x_4/Other_ua_km))</f>
        <v>2.0878311082373661E-11</v>
      </c>
      <c r="H12" s="44">
        <f t="shared" ref="H12:H13" si="15">C12*VLOOKUP(IF(ISBLANK($A12),$B12,$A12),Radionuclide_specific,11,FALSE)</f>
        <v>1.078302435085816E-10</v>
      </c>
      <c r="I12" s="44">
        <f t="shared" ref="I12:I13" si="16">D12*VLOOKUP(IF(ISBLANK($A12),$B12,$A12),Radionuclide_specific,11,FALSE)</f>
        <v>4.0972241853223919E-12</v>
      </c>
      <c r="J12" s="44">
        <f t="shared" ref="J12:J13" si="17">E12*VLOOKUP(IF(ISBLANK($A12),$B12,$A12),Radionuclide_specific,11,FALSE)</f>
        <v>3.2071649328991665E-13</v>
      </c>
      <c r="K12" s="44">
        <f t="shared" ref="K12:K13" si="18">F12*VLOOKUP(IF(ISBLANK($A12),$B12,$A12),Radionuclide_specific,11,FALSE)</f>
        <v>8.6803632393379396E-14</v>
      </c>
      <c r="L12" s="44">
        <f t="shared" ref="L12:L13" si="19">G12*VLOOKUP(IF(ISBLANK($A12),$B12,$A12),Radionuclide_specific,11,FALSE)</f>
        <v>4.175662216474732E-14</v>
      </c>
      <c r="M12" s="44"/>
      <c r="N12" s="44"/>
      <c r="O12" s="44"/>
      <c r="P12" s="44"/>
      <c r="Q12" s="44"/>
    </row>
    <row r="13" spans="1:22">
      <c r="A13" s="4" t="s">
        <v>261</v>
      </c>
      <c r="B13" s="4"/>
      <c r="C13" s="44">
        <f>IF(ISBLANK($A13),C9,Other_D_1*Other_Q*Other_x_typical^(-VLOOKUP($A13,Radionuclide_specific,10,FALSE))*EXP(-VLOOKUP($A13,Radionuclide_specific,16,FALSE)*Other_x_typical/Other_ua_km))</f>
        <v>5.3903310171125083E-8</v>
      </c>
      <c r="D13" s="44">
        <f>IF(ISBLANK($A13),D9,Other_D_1*Other_Q*Other_x_1^(-VLOOKUP($A13,Radionuclide_specific,10,FALSE))*EXP(-VLOOKUP($A13,Radionuclide_specific,16,FALSE)*Other_x_1/Other_ua_km))</f>
        <v>2.0441284690810748E-9</v>
      </c>
      <c r="E13" s="44">
        <f>IF(ISBLANK($A13),E9,Other_D_1*Other_Q*Other_x_2^(-VLOOKUP($A13,Radionuclide_specific,10,FALSE))*EXP(-VLOOKUP($A13,Radionuclide_specific,16,FALSE)*Other_x_2/Other_ua_km))</f>
        <v>1.5826395992205409E-10</v>
      </c>
      <c r="F13" s="44">
        <f>IF(ISBLANK($A13),F9,Other_D_1*Other_Q*Other_x_3^(-VLOOKUP($A13,Radionuclide_specific,10,FALSE))*EXP(-VLOOKUP($A13,Radionuclide_specific,16,FALSE)*Other_x_3/Other_ua_km))</f>
        <v>4.1998591507757095E-11</v>
      </c>
      <c r="G13" s="44">
        <f>IF(ISBLANK($A13),G9,Other_D_1*Other_Q*Other_x_4^(-VLOOKUP($A13,Radionuclide_specific,10,FALSE))*EXP(-VLOOKUP($A13,Radionuclide_specific,16,FALSE)*Other_x_4/Other_ua_km))</f>
        <v>1.9765451299119028E-11</v>
      </c>
      <c r="H13" s="44">
        <f t="shared" si="15"/>
        <v>1.0780662034225017E-10</v>
      </c>
      <c r="I13" s="44">
        <f t="shared" si="16"/>
        <v>4.0882569381621496E-12</v>
      </c>
      <c r="J13" s="44">
        <f t="shared" si="17"/>
        <v>3.165279198441082E-13</v>
      </c>
      <c r="K13" s="44">
        <f t="shared" si="18"/>
        <v>8.3997183015514197E-14</v>
      </c>
      <c r="L13" s="44">
        <f t="shared" si="19"/>
        <v>3.9530902598238055E-14</v>
      </c>
      <c r="M13" s="44"/>
      <c r="N13" s="44"/>
      <c r="O13" s="44"/>
      <c r="P13" s="44"/>
      <c r="Q13" s="44"/>
    </row>
    <row r="14" spans="1:22">
      <c r="A14" s="4" t="s">
        <v>10</v>
      </c>
      <c r="B14" s="4"/>
      <c r="C14" s="44">
        <f>IF(ISBLANK($A14),C11,Other_D_1*Other_Q*Other_x_typical^(-VLOOKUP($A14,Radionuclide_specific,10,FALSE))*EXP(-VLOOKUP($A14,Radionuclide_specific,16,FALSE)*Other_x_typical/Other_ua_km))</f>
        <v>5.3918020068660848E-8</v>
      </c>
      <c r="D14" s="44">
        <f>IF(ISBLANK($A14),D11,Other_D_1*Other_Q*Other_x_1^(-VLOOKUP($A14,Radionuclide_specific,10,FALSE))*EXP(-VLOOKUP($A14,Radionuclide_specific,16,FALSE)*Other_x_1/Other_ua_km))</f>
        <v>2.0497136311914302E-9</v>
      </c>
      <c r="E14" s="44">
        <f>IF(ISBLANK($A14),E11,Other_D_1*Other_Q*Other_x_2^(-VLOOKUP($A14,Radionuclide_specific,10,FALSE))*EXP(-VLOOKUP($A14,Radionuclide_specific,16,FALSE)*Other_x_2/Other_ua_km))</f>
        <v>1.6087629027340742E-10</v>
      </c>
      <c r="F14" s="44">
        <f>IF(ISBLANK($A14),F11,Other_D_1*Other_Q*Other_x_3^(-VLOOKUP($A14,Radionuclide_specific,10,FALSE))*EXP(-VLOOKUP($A14,Radionuclide_specific,16,FALSE)*Other_x_3/Other_ua_km))</f>
        <v>4.3753194139570417E-11</v>
      </c>
      <c r="G14" s="44">
        <f>IF(ISBLANK($A14),G11,Other_D_1*Other_Q*Other_x_4^(-VLOOKUP($A14,Radionuclide_specific,10,FALSE))*EXP(-VLOOKUP($A14,Radionuclide_specific,16,FALSE)*Other_x_4/Other_ua_km))</f>
        <v>2.1160786126176178E-11</v>
      </c>
      <c r="H14" s="44">
        <f t="shared" si="5"/>
        <v>1.078360401373217E-10</v>
      </c>
      <c r="I14" s="44">
        <f t="shared" si="6"/>
        <v>4.0994272623828603E-12</v>
      </c>
      <c r="J14" s="44">
        <f t="shared" si="7"/>
        <v>3.2175258054681483E-13</v>
      </c>
      <c r="K14" s="44">
        <f t="shared" si="8"/>
        <v>8.7506388279140834E-14</v>
      </c>
      <c r="L14" s="44">
        <f t="shared" si="9"/>
        <v>4.232157225235236E-14</v>
      </c>
      <c r="M14" s="44"/>
      <c r="N14" s="44"/>
      <c r="O14" s="44"/>
      <c r="P14" s="44"/>
      <c r="Q14" s="44"/>
    </row>
    <row r="15" spans="1:22">
      <c r="A15" s="4" t="s">
        <v>260</v>
      </c>
      <c r="B15" s="4"/>
      <c r="C15" s="44">
        <f>IF(ISBLANK($A15),C12,Other_D_1*Other_Q*Other_x_typical^(-VLOOKUP($A15,Radionuclide_specific,10,FALSE))*EXP(-VLOOKUP($A15,Radionuclide_specific,16,FALSE)*Other_x_typical/Other_ua_km))</f>
        <v>5.3914148512629445E-8</v>
      </c>
      <c r="D15" s="44">
        <f>IF(ISBLANK($A15),D12,Other_D_1*Other_Q*Other_x_1^(-VLOOKUP($A15,Radionuclide_specific,10,FALSE))*EXP(-VLOOKUP($A15,Radionuclide_specific,16,FALSE)*Other_x_1/Other_ua_km))</f>
        <v>2.0482423202075255E-9</v>
      </c>
      <c r="E15" s="44">
        <f>IF(ISBLANK($A15),E12,Other_D_1*Other_Q*Other_x_2^(-VLOOKUP($A15,Radionuclide_specific,10,FALSE))*EXP(-VLOOKUP($A15,Radionuclide_specific,16,FALSE)*Other_x_2/Other_ua_km))</f>
        <v>1.6018465796476487E-10</v>
      </c>
      <c r="F15" s="44">
        <f>IF(ISBLANK($A15),F12,Other_D_1*Other_Q*Other_x_3^(-VLOOKUP($A15,Radionuclide_specific,10,FALSE))*EXP(-VLOOKUP($A15,Radionuclide_specific,16,FALSE)*Other_x_3/Other_ua_km))</f>
        <v>4.3284454780865242E-11</v>
      </c>
      <c r="G15" s="44">
        <f>IF(ISBLANK($A15),G12,Other_D_1*Other_Q*Other_x_4^(-VLOOKUP($A15,Radionuclide_specific,10,FALSE))*EXP(-VLOOKUP($A15,Radionuclide_specific,16,FALSE)*Other_x_4/Other_ua_km))</f>
        <v>2.0784302002419374E-11</v>
      </c>
      <c r="H15" s="44">
        <f t="shared" ref="H15" si="20">C15*VLOOKUP(IF(ISBLANK($A15),$B15,$A15),Radionuclide_specific,11,FALSE)</f>
        <v>1.0782829702525889E-10</v>
      </c>
      <c r="I15" s="44">
        <f t="shared" ref="I15" si="21">D15*VLOOKUP(IF(ISBLANK($A15),$B15,$A15),Radionuclide_specific,11,FALSE)</f>
        <v>4.0964846404150509E-12</v>
      </c>
      <c r="J15" s="44">
        <f t="shared" ref="J15" si="22">E15*VLOOKUP(IF(ISBLANK($A15),$B15,$A15),Radionuclide_specific,11,FALSE)</f>
        <v>3.2036931592952973E-13</v>
      </c>
      <c r="K15" s="44">
        <f t="shared" ref="K15" si="23">F15*VLOOKUP(IF(ISBLANK($A15),$B15,$A15),Radionuclide_specific,11,FALSE)</f>
        <v>8.6568909561730488E-14</v>
      </c>
      <c r="L15" s="44">
        <f t="shared" ref="L15" si="24">G15*VLOOKUP(IF(ISBLANK($A15),$B15,$A15),Radionuclide_specific,11,FALSE)</f>
        <v>4.1568604004838752E-14</v>
      </c>
      <c r="M15" s="44"/>
      <c r="N15" s="44"/>
      <c r="O15" s="44"/>
      <c r="P15" s="44"/>
      <c r="Q15" s="44"/>
    </row>
    <row r="16" spans="1:22">
      <c r="A16" s="4" t="s">
        <v>14</v>
      </c>
      <c r="B16" s="4"/>
      <c r="C16" s="44">
        <f>IF(ISBLANK($A16),C14,Other_D_1*Other_Q*Other_x_typical^(-VLOOKUP($A16,Radionuclide_specific,10,FALSE))*EXP(-VLOOKUP($A16,Radionuclide_specific,16,FALSE)*Other_x_typical/Other_ua_km))</f>
        <v>7.6826250550636448E-8</v>
      </c>
      <c r="D16" s="44">
        <f>IF(ISBLANK($A16),D14,Other_D_1*Other_Q*Other_x_1^(-VLOOKUP($A16,Radionuclide_specific,10,FALSE))*EXP(-VLOOKUP($A16,Radionuclide_specific,16,FALSE)*Other_x_1/Other_ua_km))</f>
        <v>4.8471850856637951E-9</v>
      </c>
      <c r="E16" s="44">
        <f>IF(ISBLANK($A16),E14,Other_D_1*Other_Q*Other_x_2^(-VLOOKUP($A16,Radionuclide_specific,10,FALSE))*EXP(-VLOOKUP($A16,Radionuclide_specific,16,FALSE)*Other_x_2/Other_ua_km))</f>
        <v>5.6441272524581477E-10</v>
      </c>
      <c r="F16" s="44">
        <f>IF(ISBLANK($A16),F14,Other_D_1*Other_Q*Other_x_3^(-VLOOKUP($A16,Radionuclide_specific,10,FALSE))*EXP(-VLOOKUP($A16,Radionuclide_specific,16,FALSE)*Other_x_3/Other_ua_km))</f>
        <v>1.8787475864337735E-10</v>
      </c>
      <c r="G16" s="44">
        <f>IF(ISBLANK($A16),G14,Other_D_1*Other_Q*Other_x_4^(-VLOOKUP($A16,Radionuclide_specific,10,FALSE))*EXP(-VLOOKUP($A16,Radionuclide_specific,16,FALSE)*Other_x_4/Other_ua_km))</f>
        <v>1.0172491232756788E-10</v>
      </c>
      <c r="H16" s="44">
        <f t="shared" si="5"/>
        <v>0</v>
      </c>
      <c r="I16" s="44">
        <f t="shared" si="6"/>
        <v>0</v>
      </c>
      <c r="J16" s="44">
        <f t="shared" si="7"/>
        <v>0</v>
      </c>
      <c r="K16" s="44">
        <f t="shared" si="8"/>
        <v>0</v>
      </c>
      <c r="L16" s="44">
        <f t="shared" si="9"/>
        <v>0</v>
      </c>
      <c r="M16" s="44"/>
      <c r="N16" s="44"/>
      <c r="O16" s="44"/>
      <c r="P16" s="44"/>
      <c r="Q16" s="44"/>
    </row>
    <row r="17" spans="1:22">
      <c r="A17" s="4" t="s">
        <v>21</v>
      </c>
      <c r="B17" s="4"/>
      <c r="C17" s="44">
        <f t="shared" si="0"/>
        <v>5.3918480410490491E-8</v>
      </c>
      <c r="D17" s="44">
        <f t="shared" si="1"/>
        <v>2.049888638577624E-9</v>
      </c>
      <c r="E17" s="44">
        <f t="shared" si="2"/>
        <v>1.6095872290887633E-10</v>
      </c>
      <c r="F17" s="44">
        <f t="shared" si="3"/>
        <v>4.3809263266668169E-11</v>
      </c>
      <c r="G17" s="44">
        <f t="shared" si="4"/>
        <v>2.1206000865036328E-11</v>
      </c>
      <c r="H17" s="44">
        <f t="shared" si="5"/>
        <v>1.0783696082098099E-10</v>
      </c>
      <c r="I17" s="44">
        <f t="shared" si="6"/>
        <v>4.0997772771552479E-12</v>
      </c>
      <c r="J17" s="44">
        <f t="shared" si="7"/>
        <v>3.2191744581775266E-13</v>
      </c>
      <c r="K17" s="44">
        <f t="shared" si="8"/>
        <v>8.7618526533336334E-14</v>
      </c>
      <c r="L17" s="44">
        <f t="shared" si="9"/>
        <v>4.2412001730072654E-14</v>
      </c>
      <c r="M17" s="44"/>
      <c r="N17" s="44"/>
      <c r="O17" s="44"/>
      <c r="P17" s="44"/>
      <c r="Q17" s="44"/>
      <c r="R17" s="2"/>
      <c r="S17" s="2"/>
      <c r="T17" s="2"/>
      <c r="U17" s="2"/>
      <c r="V17" s="2"/>
    </row>
    <row r="18" spans="1:22">
      <c r="A18" s="2"/>
      <c r="B18" s="4" t="s">
        <v>146</v>
      </c>
      <c r="C18" s="44">
        <f t="shared" si="0"/>
        <v>5.3918480410490491E-8</v>
      </c>
      <c r="D18" s="44">
        <f t="shared" si="1"/>
        <v>2.049888638577624E-9</v>
      </c>
      <c r="E18" s="44">
        <f t="shared" si="2"/>
        <v>1.6095872290887633E-10</v>
      </c>
      <c r="F18" s="44">
        <f t="shared" si="3"/>
        <v>4.3809263266668169E-11</v>
      </c>
      <c r="G18" s="44">
        <f t="shared" si="4"/>
        <v>2.1206000865036328E-11</v>
      </c>
      <c r="H18" s="44">
        <f t="shared" si="5"/>
        <v>1.0783696082098099E-10</v>
      </c>
      <c r="I18" s="44">
        <f t="shared" si="6"/>
        <v>4.0997772771552479E-12</v>
      </c>
      <c r="J18" s="44">
        <f t="shared" si="7"/>
        <v>3.2191744581775266E-13</v>
      </c>
      <c r="K18" s="44">
        <f t="shared" si="8"/>
        <v>8.7618526533336334E-14</v>
      </c>
      <c r="L18" s="44">
        <f t="shared" si="9"/>
        <v>4.2412001730072654E-14</v>
      </c>
      <c r="M18" s="44"/>
      <c r="N18" s="44"/>
      <c r="O18" s="44"/>
      <c r="P18" s="44"/>
      <c r="Q18" s="44"/>
      <c r="R18" s="2"/>
      <c r="S18" s="2"/>
      <c r="T18" s="2"/>
      <c r="U18" s="2"/>
      <c r="V18" s="2"/>
    </row>
    <row r="19" spans="1:22">
      <c r="A19" s="4" t="s">
        <v>263</v>
      </c>
      <c r="B19" s="4"/>
      <c r="C19" s="44">
        <f t="shared" si="0"/>
        <v>5.3915645217080264E-8</v>
      </c>
      <c r="D19" s="44">
        <f t="shared" si="1"/>
        <v>2.0488110014310237E-9</v>
      </c>
      <c r="E19" s="44">
        <f t="shared" si="2"/>
        <v>1.6045168865427837E-10</v>
      </c>
      <c r="F19" s="44">
        <f t="shared" si="3"/>
        <v>4.3465070278915897E-11</v>
      </c>
      <c r="G19" s="44">
        <f t="shared" si="4"/>
        <v>2.092904935351917E-11</v>
      </c>
      <c r="H19" s="44">
        <f t="shared" ref="H19:H20" si="25">C19*VLOOKUP(IF(ISBLANK($A19),$B19,$A19),Radionuclide_specific,11,FALSE)</f>
        <v>1.0783129043416053E-10</v>
      </c>
      <c r="I19" s="44">
        <f t="shared" ref="I19:I20" si="26">D19*VLOOKUP(IF(ISBLANK($A19),$B19,$A19),Radionuclide_specific,11,FALSE)</f>
        <v>4.0976220028620478E-12</v>
      </c>
      <c r="J19" s="44">
        <f t="shared" ref="J19:J20" si="27">E19*VLOOKUP(IF(ISBLANK($A19),$B19,$A19),Radionuclide_specific,11,FALSE)</f>
        <v>3.2090337730855674E-13</v>
      </c>
      <c r="K19" s="44">
        <f t="shared" ref="K19:K20" si="28">F19*VLOOKUP(IF(ISBLANK($A19),$B19,$A19),Radionuclide_specific,11,FALSE)</f>
        <v>8.6930140557831795E-14</v>
      </c>
      <c r="L19" s="44">
        <f t="shared" ref="L19:L20" si="29">G19*VLOOKUP(IF(ISBLANK($A19),$B19,$A19),Radionuclide_specific,11,FALSE)</f>
        <v>4.1858098707038339E-14</v>
      </c>
      <c r="M19" s="44"/>
      <c r="N19" s="44"/>
      <c r="O19" s="44"/>
      <c r="P19" s="44"/>
      <c r="Q19" s="44"/>
      <c r="R19" s="2"/>
      <c r="S19" s="2"/>
      <c r="T19" s="2"/>
      <c r="U19" s="2"/>
      <c r="V19" s="2"/>
    </row>
    <row r="20" spans="1:22">
      <c r="A20" s="2"/>
      <c r="B20" s="4" t="s">
        <v>264</v>
      </c>
      <c r="C20" s="44">
        <f t="shared" si="0"/>
        <v>5.3915645217080264E-8</v>
      </c>
      <c r="D20" s="44">
        <f t="shared" si="1"/>
        <v>2.0488110014310237E-9</v>
      </c>
      <c r="E20" s="44">
        <f t="shared" si="2"/>
        <v>1.6045168865427837E-10</v>
      </c>
      <c r="F20" s="44">
        <f t="shared" si="3"/>
        <v>4.3465070278915897E-11</v>
      </c>
      <c r="G20" s="44">
        <f t="shared" si="4"/>
        <v>2.092904935351917E-11</v>
      </c>
      <c r="H20" s="44">
        <f t="shared" si="25"/>
        <v>1.0783129043416053E-10</v>
      </c>
      <c r="I20" s="44">
        <f t="shared" si="26"/>
        <v>4.0976220028620478E-12</v>
      </c>
      <c r="J20" s="44">
        <f t="shared" si="27"/>
        <v>3.2090337730855674E-13</v>
      </c>
      <c r="K20" s="44">
        <f t="shared" si="28"/>
        <v>8.6930140557831795E-14</v>
      </c>
      <c r="L20" s="44">
        <f t="shared" si="29"/>
        <v>4.1858098707038339E-14</v>
      </c>
      <c r="M20" s="44"/>
      <c r="N20" s="44"/>
      <c r="O20" s="44"/>
      <c r="P20" s="44"/>
      <c r="Q20" s="44"/>
      <c r="R20" s="2"/>
      <c r="S20" s="2"/>
      <c r="T20" s="2"/>
      <c r="U20" s="2"/>
      <c r="V20" s="2"/>
    </row>
    <row r="21" spans="1:22">
      <c r="A21" s="4" t="s">
        <v>166</v>
      </c>
      <c r="B21" s="4"/>
      <c r="C21" s="44">
        <f>IF(ISBLANK($A21),C18,Other_D_1*Other_Q*Other_x_typical^(-VLOOKUP($A21,Radionuclide_specific,10,FALSE))*EXP(-VLOOKUP($A21,Radionuclide_specific,16,FALSE)*Other_x_typical/Other_ua_km))</f>
        <v>5.3918582153537619E-8</v>
      </c>
      <c r="D21" s="44">
        <f>IF(ISBLANK($A21),D18,Other_D_1*Other_Q*Other_x_1^(-VLOOKUP($A21,Radionuclide_specific,10,FALSE))*EXP(-VLOOKUP($A21,Radionuclide_specific,16,FALSE)*Other_x_1/Other_ua_km))</f>
        <v>2.0499273198768335E-9</v>
      </c>
      <c r="E21" s="44">
        <f>IF(ISBLANK($A21),E18,Other_D_1*Other_Q*Other_x_2^(-VLOOKUP($A21,Radionuclide_specific,10,FALSE))*EXP(-VLOOKUP($A21,Radionuclide_specific,16,FALSE)*Other_x_2/Other_ua_km))</f>
        <v>1.6097694746837652E-10</v>
      </c>
      <c r="F21" s="44">
        <f>IF(ISBLANK($A21),F18,Other_D_1*Other_Q*Other_x_3^(-VLOOKUP($A21,Radionuclide_specific,10,FALSE))*EXP(-VLOOKUP($A21,Radionuclide_specific,16,FALSE)*Other_x_3/Other_ua_km))</f>
        <v>4.3821665084840195E-11</v>
      </c>
      <c r="G21" s="44">
        <f>IF(ISBLANK($A21),G18,Other_D_1*Other_Q*Other_x_4^(-VLOOKUP($A21,Radionuclide_specific,10,FALSE))*EXP(-VLOOKUP($A21,Radionuclide_specific,16,FALSE)*Other_x_4/Other_ua_km))</f>
        <v>2.1216007035843285E-11</v>
      </c>
      <c r="H21" s="44">
        <f t="shared" si="5"/>
        <v>1.0783716430707524E-10</v>
      </c>
      <c r="I21" s="44">
        <f t="shared" si="6"/>
        <v>4.0998546397536669E-12</v>
      </c>
      <c r="J21" s="44">
        <f t="shared" si="7"/>
        <v>3.2195389493675304E-13</v>
      </c>
      <c r="K21" s="44">
        <f t="shared" si="8"/>
        <v>8.7643330169680396E-14</v>
      </c>
      <c r="L21" s="44">
        <f t="shared" si="9"/>
        <v>4.2432014071686573E-14</v>
      </c>
      <c r="M21" s="44"/>
      <c r="N21" s="44"/>
      <c r="O21" s="44"/>
      <c r="P21" s="44"/>
      <c r="Q21" s="44"/>
      <c r="R21" s="2"/>
      <c r="S21" s="2"/>
      <c r="T21" s="2"/>
      <c r="U21" s="2"/>
      <c r="V21" s="2"/>
    </row>
    <row r="22" spans="1:22">
      <c r="A22" s="4" t="s">
        <v>13</v>
      </c>
      <c r="B22" s="4"/>
      <c r="C22" s="44">
        <f t="shared" si="0"/>
        <v>5.3784246106399778E-8</v>
      </c>
      <c r="D22" s="44">
        <f t="shared" si="1"/>
        <v>1.9994230017194722E-9</v>
      </c>
      <c r="E22" s="44">
        <f t="shared" si="2"/>
        <v>1.3859929182598061E-10</v>
      </c>
      <c r="F22" s="44">
        <f t="shared" si="3"/>
        <v>3.014270227523591E-11</v>
      </c>
      <c r="G22" s="44">
        <f t="shared" si="4"/>
        <v>1.1371536903592173E-11</v>
      </c>
      <c r="H22" s="44">
        <f t="shared" si="5"/>
        <v>1.0756849221279956E-10</v>
      </c>
      <c r="I22" s="44">
        <f t="shared" si="6"/>
        <v>3.9988460034389446E-12</v>
      </c>
      <c r="J22" s="44">
        <f t="shared" si="7"/>
        <v>2.7719858365196121E-13</v>
      </c>
      <c r="K22" s="44">
        <f t="shared" si="8"/>
        <v>6.0285404550471818E-14</v>
      </c>
      <c r="L22" s="44">
        <f t="shared" si="9"/>
        <v>2.2743073807184347E-14</v>
      </c>
      <c r="M22" s="44"/>
      <c r="N22" s="44"/>
      <c r="O22" s="44"/>
      <c r="P22" s="44"/>
      <c r="Q22" s="44"/>
    </row>
    <row r="23" spans="1:22">
      <c r="A23" s="4" t="s">
        <v>20</v>
      </c>
      <c r="B23" s="4"/>
      <c r="C23" s="44">
        <f t="shared" si="0"/>
        <v>7.653342811350332E-8</v>
      </c>
      <c r="D23" s="44">
        <f t="shared" si="1"/>
        <v>4.6655719240044731E-9</v>
      </c>
      <c r="E23" s="44">
        <f t="shared" si="2"/>
        <v>4.4883685509361283E-10</v>
      </c>
      <c r="F23" s="44">
        <f t="shared" si="3"/>
        <v>1.0594920942513257E-10</v>
      </c>
      <c r="G23" s="44">
        <f t="shared" si="4"/>
        <v>3.9157004905008013E-11</v>
      </c>
      <c r="H23" s="44">
        <f t="shared" si="5"/>
        <v>0</v>
      </c>
      <c r="I23" s="44">
        <f t="shared" si="6"/>
        <v>0</v>
      </c>
      <c r="J23" s="44">
        <f t="shared" si="7"/>
        <v>0</v>
      </c>
      <c r="K23" s="44">
        <f t="shared" si="8"/>
        <v>0</v>
      </c>
      <c r="L23" s="44">
        <f t="shared" si="9"/>
        <v>0</v>
      </c>
      <c r="M23" s="44"/>
      <c r="N23" s="44"/>
      <c r="O23" s="44"/>
      <c r="P23" s="44"/>
      <c r="Q23" s="44"/>
    </row>
    <row r="24" spans="1:22">
      <c r="A24" s="4" t="s">
        <v>167</v>
      </c>
      <c r="B24" s="4"/>
      <c r="C24" s="44">
        <f t="shared" si="0"/>
        <v>7.2864202808529319E-8</v>
      </c>
      <c r="D24" s="44">
        <f t="shared" si="1"/>
        <v>2.854535167592261E-9</v>
      </c>
      <c r="E24" s="44">
        <f t="shared" si="2"/>
        <v>2.3543529200356407E-11</v>
      </c>
      <c r="F24" s="44">
        <f t="shared" si="3"/>
        <v>6.6765999549408296E-14</v>
      </c>
      <c r="G24" s="44">
        <f t="shared" si="4"/>
        <v>1.813728135581328E-16</v>
      </c>
      <c r="H24" s="44">
        <f t="shared" si="5"/>
        <v>0</v>
      </c>
      <c r="I24" s="44">
        <f t="shared" si="6"/>
        <v>0</v>
      </c>
      <c r="J24" s="44">
        <f t="shared" si="7"/>
        <v>0</v>
      </c>
      <c r="K24" s="44">
        <f t="shared" si="8"/>
        <v>0</v>
      </c>
      <c r="L24" s="44">
        <f t="shared" si="9"/>
        <v>0</v>
      </c>
      <c r="M24" s="44"/>
      <c r="N24" s="44"/>
      <c r="O24" s="44"/>
      <c r="P24" s="44"/>
      <c r="Q24" s="44"/>
    </row>
    <row r="25" spans="1:22">
      <c r="A25" s="4"/>
      <c r="B25" s="4" t="s">
        <v>169</v>
      </c>
      <c r="C25" s="44">
        <f>C24*VLOOKUP($B25,Radionuclide_specific,16,FALSE)*(1-EXP(-(VLOOKUP($B25,Radionuclide_specific,16,FALSE)-VLOOKUP($A24,Radionuclide_specific,16,FALSE))*Other_x_typical/Other_ua_km))/(VLOOKUP($B25,Radionuclide_specific,16,FALSE)-VLOOKUP($A24,Radionuclide_specific,16,FALSE))</f>
        <v>1.7877006953564315E-18</v>
      </c>
      <c r="D25" s="44">
        <f>D24*VLOOKUP($B25,Radionuclide_specific,16,FALSE)*(1-EXP(-(VLOOKUP($B25,Radionuclide_specific,16,FALSE)-VLOOKUP($A24,Radionuclide_specific,16,FALSE))*Other_x_1/Other_ua_km))/(VLOOKUP($B25,Radionuclide_specific,16,FALSE)-VLOOKUP($A24,Radionuclide_specific,16,FALSE))</f>
        <v>8.9911883549920007E-19</v>
      </c>
      <c r="E25" s="44">
        <f>E24*VLOOKUP($B25,Radionuclide_specific,16,FALSE)*(1-EXP(-(VLOOKUP($B25,Radionuclide_specific,16,FALSE)-VLOOKUP($A24,Radionuclide_specific,16,FALSE))*Other_x_2/Other_ua_km))/(VLOOKUP($B25,Radionuclide_specific,16,FALSE)-VLOOKUP($A24,Radionuclide_specific,16,FALSE))</f>
        <v>2.4409763336204295E-19</v>
      </c>
      <c r="F25" s="44">
        <f>F24*VLOOKUP($B25,Radionuclide_specific,16,FALSE)*(1-EXP(-(VLOOKUP($B25,Radionuclide_specific,16,FALSE)-VLOOKUP($A24,Radionuclide_specific,16,FALSE))*Other_x_3/Other_ua_km))/(VLOOKUP($B25,Radionuclide_specific,16,FALSE)-VLOOKUP($A24,Radionuclide_specific,16,FALSE))</f>
        <v>8.4796913938071685E-20</v>
      </c>
      <c r="G25" s="44">
        <f>G24*VLOOKUP($B25,Radionuclide_specific,16,FALSE)*(1-EXP(-(VLOOKUP($B25,Radionuclide_specific,16,FALSE)-VLOOKUP($A24,Radionuclide_specific,16,FALSE))*Other_x_4/Other_ua_km))/(VLOOKUP($B25,Radionuclide_specific,16,FALSE)-VLOOKUP($A24,Radionuclide_specific,16,FALSE))</f>
        <v>4.5953121694644315E-20</v>
      </c>
      <c r="H25" s="44">
        <f t="shared" si="5"/>
        <v>3.5754013907128631E-21</v>
      </c>
      <c r="I25" s="44">
        <f t="shared" si="6"/>
        <v>1.7982376709984002E-21</v>
      </c>
      <c r="J25" s="44">
        <f t="shared" si="7"/>
        <v>4.8819526672408589E-22</v>
      </c>
      <c r="K25" s="44">
        <f t="shared" si="8"/>
        <v>1.6959382787614338E-22</v>
      </c>
      <c r="L25" s="44">
        <f t="shared" si="9"/>
        <v>9.1906243389288628E-23</v>
      </c>
      <c r="M25" s="44"/>
      <c r="N25" s="44"/>
      <c r="O25" s="44"/>
      <c r="P25" s="44"/>
      <c r="Q25" s="44"/>
    </row>
    <row r="26" spans="1:22">
      <c r="A26" s="4" t="s">
        <v>168</v>
      </c>
      <c r="B26" s="4"/>
      <c r="C26" s="44">
        <f>IF(ISBLANK($A26),C25,Other_D_1*Other_Q*Other_x_typical^(-VLOOKUP($A26,Radionuclide_specific,10,FALSE))*EXP(-VLOOKUP($A26,Radionuclide_specific,16,FALSE)*Other_x_typical/Other_ua_km))</f>
        <v>1.0007781168789586E-8</v>
      </c>
      <c r="D26" s="44">
        <f>IF(ISBLANK($A26),D25,Other_D_1*Other_Q*Other_x_1^(-VLOOKUP($A26,Radionuclide_specific,10,FALSE))*EXP(-VLOOKUP($A26,Radionuclide_specific,16,FALSE)*Other_x_1/Other_ua_km))</f>
        <v>6.8197935060824972E-18</v>
      </c>
      <c r="E26" s="44">
        <f>IF(ISBLANK($A26),E25,Other_D_1*Other_Q*Other_x_2^(-VLOOKUP($A26,Radionuclide_specific,10,FALSE))*EXP(-VLOOKUP($A26,Radionuclide_specific,16,FALSE)*Other_x_2/Other_ua_km))</f>
        <v>4.3781085750571936E-63</v>
      </c>
      <c r="F26" s="44">
        <f>IF(ISBLANK($A26),F25,Other_D_1*Other_Q*Other_x_3^(-VLOOKUP($A26,Radionuclide_specific,10,FALSE))*EXP(-VLOOKUP($A26,Radionuclide_specific,16,FALSE)*Other_x_3/Other_ua_km))</f>
        <v>3.1484207272159936E-143</v>
      </c>
      <c r="G26" s="44">
        <f>IF(ISBLANK($A26),G25,Other_D_1*Other_Q*Other_x_4^(-VLOOKUP($A26,Radionuclide_specific,10,FALSE))*EXP(-VLOOKUP($A26,Radionuclide_specific,16,FALSE)*Other_x_4/Other_ua_km))</f>
        <v>5.181647551337034E-232</v>
      </c>
      <c r="H26" s="44">
        <f t="shared" si="5"/>
        <v>0</v>
      </c>
      <c r="I26" s="44">
        <f t="shared" si="6"/>
        <v>0</v>
      </c>
      <c r="J26" s="44">
        <f t="shared" si="7"/>
        <v>0</v>
      </c>
      <c r="K26" s="44">
        <f t="shared" si="8"/>
        <v>0</v>
      </c>
      <c r="L26" s="44">
        <f t="shared" si="9"/>
        <v>0</v>
      </c>
      <c r="M26" s="44"/>
      <c r="N26" s="44"/>
      <c r="O26" s="44"/>
      <c r="P26" s="44"/>
      <c r="Q26" s="44"/>
    </row>
    <row r="27" spans="1:22">
      <c r="A27" s="4"/>
      <c r="B27" s="4" t="s">
        <v>170</v>
      </c>
      <c r="C27" s="44">
        <f>C26*VLOOKUP($B27,Radionuclide_specific,16,FALSE)*(1-EXP(-(VLOOKUP($B27,Radionuclide_specific,16,FALSE)-VLOOKUP($A26,Radionuclide_specific,16,FALSE))*Other_x_typical/Other_ua_km))/(VLOOKUP($B27,Radionuclide_specific,16,FALSE)-VLOOKUP($A26,Radionuclide_specific,16,FALSE))</f>
        <v>1.6758523861304643E-8</v>
      </c>
      <c r="D27" s="44">
        <f>D26*VLOOKUP($B27,Radionuclide_specific,16,FALSE)*(1-EXP(-(VLOOKUP($B27,Radionuclide_specific,16,FALSE)-VLOOKUP($A26,Radionuclide_specific,16,FALSE))*Other_x_1/Other_ua_km))/(VLOOKUP($B27,Radionuclide_specific,16,FALSE)-VLOOKUP($A26,Radionuclide_specific,16,FALSE))</f>
        <v>4.8480323341055725E-13</v>
      </c>
      <c r="E27" s="44">
        <f>E26*VLOOKUP($B27,Radionuclide_specific,16,FALSE)*(1-EXP(-(VLOOKUP($B27,Radionuclide_specific,16,FALSE)-VLOOKUP($A26,Radionuclide_specific,16,FALSE))*Other_x_2/Other_ua_km))/(VLOOKUP($B27,Radionuclide_specific,16,FALSE)-VLOOKUP($A26,Radionuclide_specific,16,FALSE))</f>
        <v>1.8845619320641062E-33</v>
      </c>
      <c r="F27" s="44">
        <f>F26*VLOOKUP($B27,Radionuclide_specific,16,FALSE)*(1-EXP(-(VLOOKUP($B27,Radionuclide_specific,16,FALSE)-VLOOKUP($A26,Radionuclide_specific,16,FALSE))*Other_x_3/Other_ua_km))/(VLOOKUP($B27,Radionuclide_specific,16,FALSE)-VLOOKUP($A26,Radionuclide_specific,16,FALSE))</f>
        <v>5.4934008937305214E-69</v>
      </c>
      <c r="G27" s="44">
        <f>G26*VLOOKUP($B27,Radionuclide_specific,16,FALSE)*(1-EXP(-(VLOOKUP($B27,Radionuclide_specific,16,FALSE)-VLOOKUP($A26,Radionuclide_specific,16,FALSE))*Other_x_4/Other_ua_km))/(VLOOKUP($B27,Radionuclide_specific,16,FALSE)-VLOOKUP($A26,Radionuclide_specific,16,FALSE))</f>
        <v>3.3148662158419469E-108</v>
      </c>
      <c r="H27" s="44">
        <f t="shared" si="5"/>
        <v>3.3517047722609285E-11</v>
      </c>
      <c r="I27" s="44">
        <f t="shared" si="6"/>
        <v>9.6960646682111443E-16</v>
      </c>
      <c r="J27" s="44">
        <f t="shared" si="7"/>
        <v>3.7691238641282125E-36</v>
      </c>
      <c r="K27" s="44">
        <f t="shared" si="8"/>
        <v>1.0986801787461044E-71</v>
      </c>
      <c r="L27" s="44">
        <f t="shared" si="9"/>
        <v>6.6297324316838941E-111</v>
      </c>
      <c r="M27" s="44"/>
      <c r="N27" s="44"/>
      <c r="O27" s="44"/>
      <c r="P27" s="44"/>
      <c r="Q27" s="44"/>
    </row>
    <row r="28" spans="1:22">
      <c r="A28" s="4" t="s">
        <v>11</v>
      </c>
      <c r="B28" s="4"/>
      <c r="C28" s="44">
        <f>IF(ISBLANK($A28),C27,Other_D_1*Other_Q*Other_x_typical^(-VLOOKUP($A28,Radionuclide_specific,10,FALSE))*EXP(-VLOOKUP($A28,Radionuclide_specific,16,FALSE)*Other_x_typical/Other_ua_km))</f>
        <v>5.3917145332025509E-8</v>
      </c>
      <c r="D28" s="44">
        <f>IF(ISBLANK($A28),D27,Other_D_1*Other_Q*Other_x_1^(-VLOOKUP($A28,Radionuclide_specific,10,FALSE))*EXP(-VLOOKUP($A28,Radionuclide_specific,16,FALSE)*Other_x_1/Other_ua_km))</f>
        <v>2.0493811210746741E-9</v>
      </c>
      <c r="E28" s="44">
        <f>IF(ISBLANK($A28),E27,Other_D_1*Other_Q*Other_x_2^(-VLOOKUP($A28,Radionuclide_specific,10,FALSE))*EXP(-VLOOKUP($A28,Radionuclide_specific,16,FALSE)*Other_x_2/Other_ua_km))</f>
        <v>1.6071976702988794E-10</v>
      </c>
      <c r="F28" s="44">
        <f>IF(ISBLANK($A28),F27,Other_D_1*Other_Q*Other_x_3^(-VLOOKUP($A28,Radionuclide_specific,10,FALSE))*EXP(-VLOOKUP($A28,Radionuclide_specific,16,FALSE)*Other_x_3/Other_ua_km))</f>
        <v>4.364684852230115E-11</v>
      </c>
      <c r="G28" s="44">
        <f>IF(ISBLANK($A28),G27,Other_D_1*Other_Q*Other_x_4^(-VLOOKUP($A28,Radionuclide_specific,10,FALSE))*EXP(-VLOOKUP($A28,Radionuclide_specific,16,FALSE)*Other_x_4/Other_ua_km))</f>
        <v>2.1075133973986267E-11</v>
      </c>
      <c r="H28" s="44">
        <f t="shared" si="5"/>
        <v>1.0783429066405102E-10</v>
      </c>
      <c r="I28" s="44">
        <f t="shared" si="6"/>
        <v>4.0987622421493486E-12</v>
      </c>
      <c r="J28" s="44">
        <f t="shared" si="7"/>
        <v>3.214395340597759E-13</v>
      </c>
      <c r="K28" s="44">
        <f t="shared" si="8"/>
        <v>8.7293697044602306E-14</v>
      </c>
      <c r="L28" s="44">
        <f t="shared" si="9"/>
        <v>4.2150267947972532E-14</v>
      </c>
      <c r="M28" s="44"/>
      <c r="N28" s="44"/>
      <c r="O28" s="44"/>
      <c r="P28" s="44"/>
      <c r="Q28" s="44"/>
    </row>
    <row r="29" spans="1:22">
      <c r="A29" s="4" t="s">
        <v>12</v>
      </c>
      <c r="B29" s="4"/>
      <c r="C29" s="44">
        <f t="shared" si="0"/>
        <v>5.391848339495601E-8</v>
      </c>
      <c r="D29" s="44">
        <f t="shared" si="1"/>
        <v>2.0498897732207806E-9</v>
      </c>
      <c r="E29" s="44">
        <f t="shared" si="2"/>
        <v>1.609592574675721E-10</v>
      </c>
      <c r="F29" s="44">
        <f t="shared" si="3"/>
        <v>4.3809627004037339E-11</v>
      </c>
      <c r="G29" s="44">
        <f t="shared" si="4"/>
        <v>2.1206294312728193E-11</v>
      </c>
      <c r="H29" s="44">
        <f t="shared" si="5"/>
        <v>1.0783696678991202E-10</v>
      </c>
      <c r="I29" s="44">
        <f t="shared" si="6"/>
        <v>4.0997795464415614E-12</v>
      </c>
      <c r="J29" s="44">
        <f t="shared" si="7"/>
        <v>3.219185149351442E-13</v>
      </c>
      <c r="K29" s="44">
        <f t="shared" si="8"/>
        <v>8.7619254008074684E-14</v>
      </c>
      <c r="L29" s="44">
        <f t="shared" si="9"/>
        <v>4.241258862545639E-14</v>
      </c>
      <c r="M29" s="44"/>
      <c r="N29" s="44"/>
      <c r="O29" s="44"/>
      <c r="P29" s="44"/>
      <c r="Q29" s="44"/>
    </row>
    <row r="30" spans="1:22">
      <c r="A30" s="2"/>
      <c r="B30" s="4" t="s">
        <v>143</v>
      </c>
      <c r="C30" s="44">
        <f>IF(ISBLANK($A30),Other_yield_Ba137m*C29,Other_D_1*Other_Q*Other_x_typical^(-VLOOKUP($A30,Radionuclide_specific,10,FALSE))*EXP(-VLOOKUP($A30,Radionuclide_specific,16,FALSE)*Other_x_typical/Other_ua_km))</f>
        <v>5.1006885291628383E-8</v>
      </c>
      <c r="D30" s="44">
        <f>IF(ISBLANK($A30),Other_yield_Ba137m*D29,Other_D_1*Other_Q*Other_x_1^(-VLOOKUP($A30,Radionuclide_specific,10,FALSE))*EXP(-VLOOKUP($A30,Radionuclide_specific,16,FALSE)*Other_x_1/Other_ua_km))</f>
        <v>1.9391957254668582E-9</v>
      </c>
      <c r="E30" s="44">
        <f>IF(ISBLANK($A30),Other_yield_Ba137m*E29,Other_D_1*Other_Q*Other_x_2^(-VLOOKUP($A30,Radionuclide_specific,10,FALSE))*EXP(-VLOOKUP($A30,Radionuclide_specific,16,FALSE)*Other_x_2/Other_ua_km))</f>
        <v>1.522674575643232E-10</v>
      </c>
      <c r="F30" s="44">
        <f>IF(ISBLANK($A30),Other_yield_Ba137m*F29,Other_D_1*Other_Q*Other_x_3^(-VLOOKUP($A30,Radionuclide_specific,10,FALSE))*EXP(-VLOOKUP($A30,Radionuclide_specific,16,FALSE)*Other_x_3/Other_ua_km))</f>
        <v>4.1443907145819322E-11</v>
      </c>
      <c r="G30" s="44">
        <f>IF(ISBLANK($A30),Other_yield_Ba137m*G29,Other_D_1*Other_Q*Other_x_4^(-VLOOKUP($A30,Radionuclide_specific,10,FALSE))*EXP(-VLOOKUP($A30,Radionuclide_specific,16,FALSE)*Other_x_4/Other_ua_km))</f>
        <v>2.0061154419840871E-11</v>
      </c>
      <c r="H30" s="44">
        <f t="shared" si="5"/>
        <v>1.0201377058325677E-10</v>
      </c>
      <c r="I30" s="44">
        <f t="shared" si="6"/>
        <v>3.8783914509337165E-12</v>
      </c>
      <c r="J30" s="44">
        <f t="shared" si="7"/>
        <v>3.0453491512864642E-13</v>
      </c>
      <c r="K30" s="44">
        <f t="shared" si="8"/>
        <v>8.2887814291638648E-14</v>
      </c>
      <c r="L30" s="44">
        <f t="shared" si="9"/>
        <v>4.012230883968174E-14</v>
      </c>
      <c r="M30" s="44"/>
      <c r="N30" s="44"/>
      <c r="O30" s="44"/>
      <c r="P30" s="44"/>
      <c r="Q30" s="44"/>
    </row>
    <row r="31" spans="1:22">
      <c r="A31" s="4" t="s">
        <v>27</v>
      </c>
      <c r="B31" s="4"/>
      <c r="C31" s="44">
        <f t="shared" si="0"/>
        <v>5.3918449294436072E-8</v>
      </c>
      <c r="D31" s="44">
        <f t="shared" si="1"/>
        <v>2.0498768088153041E-9</v>
      </c>
      <c r="E31" s="44">
        <f t="shared" si="2"/>
        <v>1.6095314970086326E-10</v>
      </c>
      <c r="F31" s="44">
        <f t="shared" si="3"/>
        <v>4.3805471117472809E-11</v>
      </c>
      <c r="G31" s="44">
        <f t="shared" si="4"/>
        <v>2.1202941618627087E-11</v>
      </c>
      <c r="H31" s="44">
        <f t="shared" si="5"/>
        <v>1.0783689858887215E-10</v>
      </c>
      <c r="I31" s="44">
        <f t="shared" si="6"/>
        <v>4.0997536176306082E-12</v>
      </c>
      <c r="J31" s="44">
        <f t="shared" si="7"/>
        <v>3.219062994017265E-13</v>
      </c>
      <c r="K31" s="44">
        <f t="shared" si="8"/>
        <v>8.7610942234945622E-14</v>
      </c>
      <c r="L31" s="44">
        <f t="shared" si="9"/>
        <v>4.2405883237254173E-14</v>
      </c>
      <c r="M31" s="44"/>
      <c r="N31" s="44"/>
      <c r="O31" s="44"/>
      <c r="P31" s="44"/>
      <c r="Q31" s="44"/>
    </row>
    <row r="32" spans="1:22">
      <c r="A32" s="4" t="s">
        <v>23</v>
      </c>
      <c r="B32" s="4"/>
      <c r="C32" s="44">
        <f>IF(ISBLANK($A32),#REF!,Other_D_1*Other_Q*Other_x_typical^(-VLOOKUP($A32,Radionuclide_specific,10,FALSE))*EXP(-VLOOKUP($A32,Radionuclide_specific,16,FALSE)*Other_x_typical/Other_ua_km))</f>
        <v>5.391076793807907E-8</v>
      </c>
      <c r="D32" s="44">
        <f>IF(ISBLANK($A32),#REF!,Other_D_1*Other_Q*Other_x_1^(-VLOOKUP($A32,Radionuclide_specific,10,FALSE))*EXP(-VLOOKUP($A32,Radionuclide_specific,16,FALSE)*Other_x_1/Other_ua_km))</f>
        <v>2.0469583747842602E-9</v>
      </c>
      <c r="E32" s="44">
        <f>IF(ISBLANK($A32),#REF!,Other_D_1*Other_Q*Other_x_2^(-VLOOKUP($A32,Radionuclide_specific,10,FALSE))*EXP(-VLOOKUP($A32,Radionuclide_specific,16,FALSE)*Other_x_2/Other_ua_km))</f>
        <v>1.5958312859543183E-10</v>
      </c>
      <c r="F32" s="44">
        <f>IF(ISBLANK($A32),#REF!,Other_D_1*Other_Q*Other_x_3^(-VLOOKUP($A32,Radionuclide_specific,10,FALSE))*EXP(-VLOOKUP($A32,Radionuclide_specific,16,FALSE)*Other_x_3/Other_ua_km))</f>
        <v>4.2879241411653501E-11</v>
      </c>
      <c r="G32" s="44">
        <f>IF(ISBLANK($A32),#REF!,Other_D_1*Other_Q*Other_x_4^(-VLOOKUP($A32,Radionuclide_specific,10,FALSE))*EXP(-VLOOKUP($A32,Radionuclide_specific,16,FALSE)*Other_x_4/Other_ua_km))</f>
        <v>2.0461023195459724E-11</v>
      </c>
      <c r="H32" s="44">
        <f t="shared" si="5"/>
        <v>1.0782153587615814E-10</v>
      </c>
      <c r="I32" s="44">
        <f t="shared" si="6"/>
        <v>4.09391674956852E-12</v>
      </c>
      <c r="J32" s="44">
        <f t="shared" si="7"/>
        <v>3.1916625719086368E-13</v>
      </c>
      <c r="K32" s="44">
        <f t="shared" si="8"/>
        <v>8.5758482823307003E-14</v>
      </c>
      <c r="L32" s="44">
        <f t="shared" si="9"/>
        <v>4.0922046390919449E-14</v>
      </c>
      <c r="M32" s="44"/>
      <c r="N32" s="44"/>
      <c r="O32" s="44"/>
      <c r="P32" s="44"/>
      <c r="Q32" s="44"/>
    </row>
    <row r="33" spans="1:17">
      <c r="A33" s="4" t="s">
        <v>29</v>
      </c>
      <c r="B33" s="4"/>
      <c r="C33" s="44">
        <f t="shared" si="0"/>
        <v>7.6424701840623381E-8</v>
      </c>
      <c r="D33" s="44">
        <f t="shared" si="1"/>
        <v>4.5997131743210359E-9</v>
      </c>
      <c r="E33" s="44">
        <f t="shared" si="2"/>
        <v>4.1213897259717946E-10</v>
      </c>
      <c r="F33" s="44">
        <f t="shared" si="3"/>
        <v>8.5602343434468535E-11</v>
      </c>
      <c r="G33" s="44">
        <f t="shared" si="4"/>
        <v>2.7444544140253889E-11</v>
      </c>
      <c r="H33" s="44">
        <f t="shared" si="5"/>
        <v>0</v>
      </c>
      <c r="I33" s="44">
        <f t="shared" si="6"/>
        <v>0</v>
      </c>
      <c r="J33" s="44">
        <f t="shared" si="7"/>
        <v>0</v>
      </c>
      <c r="K33" s="44">
        <f t="shared" si="8"/>
        <v>0</v>
      </c>
      <c r="L33" s="44">
        <f t="shared" si="9"/>
        <v>0</v>
      </c>
      <c r="M33" s="44"/>
      <c r="N33" s="44"/>
      <c r="O33" s="44"/>
      <c r="P33" s="44"/>
      <c r="Q33" s="44"/>
    </row>
    <row r="34" spans="1:17">
      <c r="A34" s="4"/>
      <c r="B34" s="4" t="s">
        <v>30</v>
      </c>
      <c r="C34" s="44">
        <f t="shared" si="0"/>
        <v>7.6424701840623381E-8</v>
      </c>
      <c r="D34" s="44">
        <f t="shared" si="1"/>
        <v>4.5997131743210359E-9</v>
      </c>
      <c r="E34" s="44">
        <f t="shared" si="2"/>
        <v>4.1213897259717946E-10</v>
      </c>
      <c r="F34" s="44">
        <f t="shared" si="3"/>
        <v>8.5602343434468535E-11</v>
      </c>
      <c r="G34" s="44">
        <f t="shared" si="4"/>
        <v>2.7444544140253889E-11</v>
      </c>
      <c r="H34" s="44">
        <f t="shared" si="5"/>
        <v>1.5284940368124676E-10</v>
      </c>
      <c r="I34" s="44">
        <f t="shared" si="6"/>
        <v>9.1994263486420728E-12</v>
      </c>
      <c r="J34" s="44">
        <f t="shared" si="7"/>
        <v>8.2427794519435895E-13</v>
      </c>
      <c r="K34" s="44">
        <f t="shared" si="8"/>
        <v>1.7120468686893707E-13</v>
      </c>
      <c r="L34" s="44">
        <f t="shared" si="9"/>
        <v>5.488908828050778E-14</v>
      </c>
      <c r="M34" s="44"/>
      <c r="N34" s="44"/>
      <c r="O34" s="44"/>
      <c r="P34" s="44"/>
      <c r="Q34" s="44"/>
    </row>
    <row r="35" spans="1:17">
      <c r="A35" s="4"/>
      <c r="B35" s="4" t="s">
        <v>31</v>
      </c>
      <c r="C35" s="44">
        <f t="shared" si="0"/>
        <v>7.6424701840623381E-8</v>
      </c>
      <c r="D35" s="44">
        <f t="shared" si="1"/>
        <v>4.5997131743210359E-9</v>
      </c>
      <c r="E35" s="44">
        <f t="shared" si="2"/>
        <v>4.1213897259717946E-10</v>
      </c>
      <c r="F35" s="44">
        <f t="shared" si="3"/>
        <v>8.5602343434468535E-11</v>
      </c>
      <c r="G35" s="44">
        <f t="shared" si="4"/>
        <v>2.7444544140253889E-11</v>
      </c>
      <c r="H35" s="44">
        <f t="shared" si="5"/>
        <v>1.5284940368124676E-10</v>
      </c>
      <c r="I35" s="44">
        <f t="shared" si="6"/>
        <v>9.1994263486420728E-12</v>
      </c>
      <c r="J35" s="44">
        <f t="shared" si="7"/>
        <v>8.2427794519435895E-13</v>
      </c>
      <c r="K35" s="44">
        <f t="shared" si="8"/>
        <v>1.7120468686893707E-13</v>
      </c>
      <c r="L35" s="44">
        <f t="shared" si="9"/>
        <v>5.488908828050778E-14</v>
      </c>
      <c r="M35" s="44"/>
      <c r="N35" s="44"/>
      <c r="O35" s="44"/>
      <c r="P35" s="44"/>
      <c r="Q35" s="44"/>
    </row>
    <row r="36" spans="1:17">
      <c r="A36" s="4"/>
      <c r="B36" s="4" t="s">
        <v>32</v>
      </c>
      <c r="C36" s="44">
        <f t="shared" si="0"/>
        <v>7.6424701840623381E-8</v>
      </c>
      <c r="D36" s="44">
        <f t="shared" si="1"/>
        <v>4.5997131743210359E-9</v>
      </c>
      <c r="E36" s="44">
        <f t="shared" si="2"/>
        <v>4.1213897259717946E-10</v>
      </c>
      <c r="F36" s="44">
        <f t="shared" si="3"/>
        <v>8.5602343434468535E-11</v>
      </c>
      <c r="G36" s="44">
        <f t="shared" si="4"/>
        <v>2.7444544140253889E-11</v>
      </c>
      <c r="H36" s="44">
        <f t="shared" si="5"/>
        <v>1.5284940368124676E-10</v>
      </c>
      <c r="I36" s="44">
        <f t="shared" si="6"/>
        <v>9.1994263486420728E-12</v>
      </c>
      <c r="J36" s="44">
        <f t="shared" si="7"/>
        <v>8.2427794519435895E-13</v>
      </c>
      <c r="K36" s="44">
        <f t="shared" si="8"/>
        <v>1.7120468686893707E-13</v>
      </c>
      <c r="L36" s="44">
        <f t="shared" si="9"/>
        <v>5.488908828050778E-14</v>
      </c>
      <c r="M36" s="44"/>
      <c r="N36" s="44"/>
      <c r="O36" s="44"/>
      <c r="P36" s="44"/>
      <c r="Q36" s="44"/>
    </row>
    <row r="37" spans="1:17">
      <c r="A37" s="4"/>
      <c r="B37" s="4" t="s">
        <v>33</v>
      </c>
      <c r="C37" s="44">
        <f t="shared" si="0"/>
        <v>7.6424701840623381E-8</v>
      </c>
      <c r="D37" s="44">
        <f t="shared" si="1"/>
        <v>4.5997131743210359E-9</v>
      </c>
      <c r="E37" s="44">
        <f t="shared" si="2"/>
        <v>4.1213897259717946E-10</v>
      </c>
      <c r="F37" s="44">
        <f t="shared" si="3"/>
        <v>8.5602343434468535E-11</v>
      </c>
      <c r="G37" s="44">
        <f t="shared" si="4"/>
        <v>2.7444544140253889E-11</v>
      </c>
      <c r="H37" s="44">
        <f t="shared" si="5"/>
        <v>1.5284940368124676E-10</v>
      </c>
      <c r="I37" s="44">
        <f t="shared" si="6"/>
        <v>9.1994263486420728E-12</v>
      </c>
      <c r="J37" s="44">
        <f t="shared" si="7"/>
        <v>8.2427794519435895E-13</v>
      </c>
      <c r="K37" s="44">
        <f t="shared" si="8"/>
        <v>1.7120468686893707E-13</v>
      </c>
      <c r="L37" s="44">
        <f t="shared" si="9"/>
        <v>5.488908828050778E-14</v>
      </c>
      <c r="M37" s="44"/>
      <c r="N37" s="44"/>
      <c r="O37" s="44"/>
      <c r="P37" s="44"/>
      <c r="Q37" s="44"/>
    </row>
    <row r="38" spans="1:17">
      <c r="A38" s="4" t="s">
        <v>16</v>
      </c>
      <c r="B38" s="4"/>
      <c r="C38" s="44">
        <f>IF(ISBLANK($A38),#REF!,Other_D_1*Other_Q*Other_x_typical^(-VLOOKUP($A38,Radionuclide_specific,10,FALSE))*EXP(-VLOOKUP($A38,Radionuclide_specific,16,FALSE)*Other_x_typical/Other_ua_km))</f>
        <v>5.3918580301997725E-8</v>
      </c>
      <c r="D38" s="44">
        <f>IF(ISBLANK($A38),#REF!,Other_D_1*Other_Q*Other_x_1^(-VLOOKUP($A38,Radionuclide_specific,10,FALSE))*EXP(-VLOOKUP($A38,Radionuclide_specific,16,FALSE)*Other_x_1/Other_ua_km))</f>
        <v>2.0499266159411066E-9</v>
      </c>
      <c r="E38" s="44">
        <f>IF(ISBLANK($A38),#REF!,Other_D_1*Other_Q*Other_x_2^(-VLOOKUP($A38,Radionuclide_specific,10,FALSE))*EXP(-VLOOKUP($A38,Radionuclide_specific,16,FALSE)*Other_x_2/Other_ua_km))</f>
        <v>1.609766157961476E-10</v>
      </c>
      <c r="F38" s="44">
        <f>IF(ISBLANK($A38),#REF!,Other_D_1*Other_Q*Other_x_3^(-VLOOKUP($A38,Radionuclide_specific,10,FALSE))*EXP(-VLOOKUP($A38,Radionuclide_specific,16,FALSE)*Other_x_3/Other_ua_km))</f>
        <v>4.3821439362972831E-11</v>
      </c>
      <c r="G38" s="44">
        <f>IF(ISBLANK($A38),#REF!,Other_D_1*Other_Q*Other_x_4^(-VLOOKUP($A38,Radionuclide_specific,10,FALSE))*EXP(-VLOOKUP($A38,Radionuclide_specific,16,FALSE)*Other_x_4/Other_ua_km))</f>
        <v>2.1215824899583578E-11</v>
      </c>
      <c r="H38" s="44">
        <f t="shared" si="5"/>
        <v>1.0783716060399546E-10</v>
      </c>
      <c r="I38" s="44">
        <f t="shared" si="6"/>
        <v>4.099853231882213E-12</v>
      </c>
      <c r="J38" s="44">
        <f t="shared" si="7"/>
        <v>3.2195323159229521E-13</v>
      </c>
      <c r="K38" s="44">
        <f t="shared" si="8"/>
        <v>8.7642878725945669E-14</v>
      </c>
      <c r="L38" s="44">
        <f t="shared" si="9"/>
        <v>4.243164979916716E-14</v>
      </c>
      <c r="M38" s="44"/>
      <c r="N38" s="44"/>
      <c r="O38" s="44"/>
      <c r="P38" s="44"/>
      <c r="Q38" s="44"/>
    </row>
    <row r="39" spans="1:17">
      <c r="A39" s="4" t="s">
        <v>176</v>
      </c>
      <c r="B39" s="4"/>
      <c r="C39" s="44">
        <f>IF(ISBLANK($A39),#REF!,Other_D_1*Other_Q*Other_x_typical^(-VLOOKUP($A39,Radionuclide_specific,10,FALSE))*EXP(-VLOOKUP($A39,Radionuclide_specific,16,FALSE)*Other_x_typical/Other_ua_km))</f>
        <v>5.3918582115248858E-8</v>
      </c>
      <c r="D39" s="44">
        <f>IF(ISBLANK($A39),#REF!,Other_D_1*Other_Q*Other_x_1^(-VLOOKUP($A39,Radionuclide_specific,10,FALSE))*EXP(-VLOOKUP($A39,Radionuclide_specific,16,FALSE)*Other_x_1/Other_ua_km))</f>
        <v>2.0499273053198501E-9</v>
      </c>
      <c r="E39" s="44">
        <f>IF(ISBLANK($A39),#REF!,Other_D_1*Other_Q*Other_x_2^(-VLOOKUP($A39,Radionuclide_specific,10,FALSE))*EXP(-VLOOKUP($A39,Radionuclide_specific,16,FALSE)*Other_x_2/Other_ua_km))</f>
        <v>1.6097694060958112E-10</v>
      </c>
      <c r="F39" s="44">
        <f>IF(ISBLANK($A39),#REF!,Other_D_1*Other_Q*Other_x_3^(-VLOOKUP($A39,Radionuclide_specific,10,FALSE))*EXP(-VLOOKUP($A39,Radionuclide_specific,16,FALSE)*Other_x_3/Other_ua_km))</f>
        <v>4.3821660417031706E-11</v>
      </c>
      <c r="G39" s="44">
        <f>IF(ISBLANK($A39),#REF!,Other_D_1*Other_Q*Other_x_4^(-VLOOKUP($A39,Radionuclide_specific,10,FALSE))*EXP(-VLOOKUP($A39,Radionuclide_specific,16,FALSE)*Other_x_4/Other_ua_km))</f>
        <v>2.1216003269355713E-11</v>
      </c>
      <c r="H39" s="44">
        <f t="shared" ref="H39:H51" si="30">C39*VLOOKUP(IF(ISBLANK($A39),$B39,$A39),Radionuclide_specific,11,FALSE)</f>
        <v>1.0783716423049772E-10</v>
      </c>
      <c r="I39" s="44">
        <f t="shared" ref="I39:I51" si="31">D39*VLOOKUP(IF(ISBLANK($A39),$B39,$A39),Radionuclide_specific,11,FALSE)</f>
        <v>4.0998546106397003E-12</v>
      </c>
      <c r="J39" s="44">
        <f t="shared" ref="J39:J51" si="32">E39*VLOOKUP(IF(ISBLANK($A39),$B39,$A39),Radionuclide_specific,11,FALSE)</f>
        <v>3.2195388121916225E-13</v>
      </c>
      <c r="K39" s="44">
        <f t="shared" ref="K39:K51" si="33">F39*VLOOKUP(IF(ISBLANK($A39),$B39,$A39),Radionuclide_specific,11,FALSE)</f>
        <v>8.7643320834063419E-14</v>
      </c>
      <c r="L39" s="44">
        <f t="shared" ref="L39:L51" si="34">G39*VLOOKUP(IF(ISBLANK($A39),$B39,$A39),Radionuclide_specific,11,FALSE)</f>
        <v>4.2432006538711428E-14</v>
      </c>
      <c r="M39" s="44"/>
      <c r="N39" s="44"/>
      <c r="O39" s="44"/>
      <c r="P39" s="44"/>
      <c r="Q39" s="44"/>
    </row>
    <row r="40" spans="1:17">
      <c r="A40" s="4" t="s">
        <v>24</v>
      </c>
      <c r="B40" s="4"/>
      <c r="C40" s="44">
        <f t="shared" ref="C40:C51" si="35">IF(ISBLANK($A40),C39,Other_D_1*Other_Q*Other_x_typical^(-VLOOKUP($A40,Radionuclide_specific,10,FALSE))*EXP(-VLOOKUP($A40,Radionuclide_specific,16,FALSE)*Other_x_typical/Other_ua_km))</f>
        <v>5.3918582153726124E-8</v>
      </c>
      <c r="D40" s="44">
        <f t="shared" ref="D40:D51" si="36">IF(ISBLANK($A40),D39,Other_D_1*Other_Q*Other_x_1^(-VLOOKUP($A40,Radionuclide_specific,10,FALSE))*EXP(-VLOOKUP($A40,Radionuclide_specific,16,FALSE)*Other_x_1/Other_ua_km))</f>
        <v>2.0499273199484991E-9</v>
      </c>
      <c r="E40" s="44">
        <f t="shared" ref="E40:E51" si="37">IF(ISBLANK($A40),E39,Other_D_1*Other_Q*Other_x_2^(-VLOOKUP($A40,Radionuclide_specific,10,FALSE))*EXP(-VLOOKUP($A40,Radionuclide_specific,16,FALSE)*Other_x_2/Other_ua_km))</f>
        <v>1.6097694750214319E-10</v>
      </c>
      <c r="F40" s="44">
        <f t="shared" ref="F40:F51" si="38">IF(ISBLANK($A40),F39,Other_D_1*Other_Q*Other_x_3^(-VLOOKUP($A40,Radionuclide_specific,10,FALSE))*EXP(-VLOOKUP($A40,Radionuclide_specific,16,FALSE)*Other_x_3/Other_ua_km))</f>
        <v>4.382166510782039E-11</v>
      </c>
      <c r="G40" s="44">
        <f t="shared" ref="G40:G51" si="39">IF(ISBLANK($A40),G39,Other_D_1*Other_Q*Other_x_4^(-VLOOKUP($A40,Radionuclide_specific,10,FALSE))*EXP(-VLOOKUP($A40,Radionuclide_specific,16,FALSE)*Other_x_4/Other_ua_km))</f>
        <v>2.121600705438617E-11</v>
      </c>
      <c r="H40" s="44">
        <f t="shared" si="30"/>
        <v>1.0783716430745225E-10</v>
      </c>
      <c r="I40" s="44">
        <f t="shared" si="31"/>
        <v>4.0998546398969986E-12</v>
      </c>
      <c r="J40" s="44">
        <f t="shared" si="32"/>
        <v>3.219538950042864E-13</v>
      </c>
      <c r="K40" s="44">
        <f t="shared" si="33"/>
        <v>8.7643330215640782E-14</v>
      </c>
      <c r="L40" s="44">
        <f t="shared" si="34"/>
        <v>4.2432014108772337E-14</v>
      </c>
      <c r="M40" s="44"/>
      <c r="N40" s="44"/>
      <c r="O40" s="44"/>
      <c r="P40" s="44"/>
      <c r="Q40" s="44"/>
    </row>
    <row r="41" spans="1:17">
      <c r="A41" s="4"/>
      <c r="B41" s="4" t="s">
        <v>34</v>
      </c>
      <c r="C41" s="44">
        <f t="shared" si="35"/>
        <v>5.3918582153726124E-8</v>
      </c>
      <c r="D41" s="44">
        <f t="shared" si="36"/>
        <v>2.0499273199484991E-9</v>
      </c>
      <c r="E41" s="44">
        <f t="shared" si="37"/>
        <v>1.6097694750214319E-10</v>
      </c>
      <c r="F41" s="44">
        <f t="shared" si="38"/>
        <v>4.382166510782039E-11</v>
      </c>
      <c r="G41" s="44">
        <f t="shared" si="39"/>
        <v>2.121600705438617E-11</v>
      </c>
      <c r="H41" s="44">
        <f t="shared" si="30"/>
        <v>1.0783716430745225E-10</v>
      </c>
      <c r="I41" s="44">
        <f t="shared" si="31"/>
        <v>4.0998546398969986E-12</v>
      </c>
      <c r="J41" s="44">
        <f t="shared" si="32"/>
        <v>3.219538950042864E-13</v>
      </c>
      <c r="K41" s="44">
        <f t="shared" si="33"/>
        <v>8.7643330215640782E-14</v>
      </c>
      <c r="L41" s="44">
        <f t="shared" si="34"/>
        <v>4.2432014108772337E-14</v>
      </c>
      <c r="M41" s="44"/>
      <c r="N41" s="44"/>
      <c r="O41" s="44"/>
      <c r="P41" s="44"/>
      <c r="Q41" s="44"/>
    </row>
    <row r="42" spans="1:17">
      <c r="A42" s="4"/>
      <c r="B42" s="4" t="s">
        <v>144</v>
      </c>
      <c r="C42" s="44">
        <f t="shared" si="35"/>
        <v>5.3918582153726124E-8</v>
      </c>
      <c r="D42" s="44">
        <f t="shared" si="36"/>
        <v>2.0499273199484991E-9</v>
      </c>
      <c r="E42" s="44">
        <f t="shared" si="37"/>
        <v>1.6097694750214319E-10</v>
      </c>
      <c r="F42" s="44">
        <f t="shared" si="38"/>
        <v>4.382166510782039E-11</v>
      </c>
      <c r="G42" s="44">
        <f t="shared" si="39"/>
        <v>2.121600705438617E-11</v>
      </c>
      <c r="H42" s="44">
        <f t="shared" si="30"/>
        <v>1.0783716430745225E-10</v>
      </c>
      <c r="I42" s="44">
        <f t="shared" si="31"/>
        <v>4.0998546398969986E-12</v>
      </c>
      <c r="J42" s="44">
        <f t="shared" si="32"/>
        <v>3.219538950042864E-13</v>
      </c>
      <c r="K42" s="44">
        <f t="shared" si="33"/>
        <v>8.7643330215640782E-14</v>
      </c>
      <c r="L42" s="44">
        <f t="shared" si="34"/>
        <v>4.2432014108772337E-14</v>
      </c>
      <c r="M42" s="44"/>
      <c r="N42" s="44"/>
      <c r="O42" s="44"/>
      <c r="P42" s="44"/>
      <c r="Q42" s="44"/>
    </row>
    <row r="43" spans="1:17">
      <c r="A43" s="4"/>
      <c r="B43" s="4" t="s">
        <v>145</v>
      </c>
      <c r="C43" s="44">
        <f t="shared" si="35"/>
        <v>5.3918582153726124E-8</v>
      </c>
      <c r="D43" s="44">
        <f t="shared" si="36"/>
        <v>2.0499273199484991E-9</v>
      </c>
      <c r="E43" s="44">
        <f t="shared" si="37"/>
        <v>1.6097694750214319E-10</v>
      </c>
      <c r="F43" s="44">
        <f t="shared" si="38"/>
        <v>4.382166510782039E-11</v>
      </c>
      <c r="G43" s="44">
        <f t="shared" si="39"/>
        <v>2.121600705438617E-11</v>
      </c>
      <c r="H43" s="44">
        <f t="shared" si="30"/>
        <v>1.0783716430745225E-10</v>
      </c>
      <c r="I43" s="44">
        <f t="shared" si="31"/>
        <v>4.0998546398969986E-12</v>
      </c>
      <c r="J43" s="44">
        <f t="shared" si="32"/>
        <v>3.219538950042864E-13</v>
      </c>
      <c r="K43" s="44">
        <f t="shared" si="33"/>
        <v>8.7643330215640782E-14</v>
      </c>
      <c r="L43" s="44">
        <f t="shared" si="34"/>
        <v>4.2432014108772337E-14</v>
      </c>
      <c r="M43" s="44"/>
      <c r="N43" s="44"/>
      <c r="O43" s="44"/>
      <c r="P43" s="44"/>
      <c r="Q43" s="44"/>
    </row>
    <row r="44" spans="1:17">
      <c r="A44" s="4"/>
      <c r="B44" s="4" t="s">
        <v>159</v>
      </c>
      <c r="C44" s="44">
        <f t="shared" si="35"/>
        <v>5.3918582153726124E-8</v>
      </c>
      <c r="D44" s="44">
        <f t="shared" si="36"/>
        <v>2.0499273199484991E-9</v>
      </c>
      <c r="E44" s="44">
        <f t="shared" si="37"/>
        <v>1.6097694750214319E-10</v>
      </c>
      <c r="F44" s="44">
        <f t="shared" si="38"/>
        <v>4.382166510782039E-11</v>
      </c>
      <c r="G44" s="44">
        <f t="shared" si="39"/>
        <v>2.121600705438617E-11</v>
      </c>
      <c r="H44" s="44">
        <f t="shared" si="30"/>
        <v>1.0783716430745225E-10</v>
      </c>
      <c r="I44" s="44">
        <f t="shared" si="31"/>
        <v>4.0998546398969986E-12</v>
      </c>
      <c r="J44" s="44">
        <f t="shared" si="32"/>
        <v>3.219538950042864E-13</v>
      </c>
      <c r="K44" s="44">
        <f t="shared" si="33"/>
        <v>8.7643330215640782E-14</v>
      </c>
      <c r="L44" s="44">
        <f t="shared" si="34"/>
        <v>4.2432014108772337E-14</v>
      </c>
      <c r="M44" s="44"/>
      <c r="N44" s="44"/>
      <c r="O44" s="44"/>
      <c r="P44" s="44"/>
      <c r="Q44" s="44"/>
    </row>
    <row r="45" spans="1:17">
      <c r="A45" s="4" t="s">
        <v>160</v>
      </c>
      <c r="B45" s="4"/>
      <c r="C45" s="44">
        <f t="shared" si="35"/>
        <v>5.3918582141608682E-8</v>
      </c>
      <c r="D45" s="44">
        <f t="shared" si="36"/>
        <v>2.0499273153415767E-9</v>
      </c>
      <c r="E45" s="44">
        <f t="shared" si="37"/>
        <v>1.6097694533150533E-10</v>
      </c>
      <c r="F45" s="44">
        <f t="shared" si="38"/>
        <v>4.3821663630575252E-11</v>
      </c>
      <c r="G45" s="44">
        <f t="shared" si="39"/>
        <v>2.1216005862386628E-11</v>
      </c>
      <c r="H45" s="44">
        <f t="shared" si="30"/>
        <v>1.0783716428321737E-10</v>
      </c>
      <c r="I45" s="44">
        <f t="shared" si="31"/>
        <v>4.0998546306831533E-12</v>
      </c>
      <c r="J45" s="44">
        <f t="shared" si="32"/>
        <v>3.2195389066301066E-13</v>
      </c>
      <c r="K45" s="44">
        <f t="shared" si="33"/>
        <v>8.7643327261150503E-14</v>
      </c>
      <c r="L45" s="44">
        <f t="shared" si="34"/>
        <v>4.2432011724773258E-14</v>
      </c>
      <c r="M45" s="44"/>
      <c r="N45" s="44"/>
      <c r="O45" s="44"/>
      <c r="P45" s="44"/>
      <c r="Q45" s="44"/>
    </row>
    <row r="46" spans="1:17">
      <c r="A46" s="4" t="s">
        <v>35</v>
      </c>
      <c r="B46" s="4"/>
      <c r="C46" s="44">
        <f t="shared" si="35"/>
        <v>5.3918582153725674E-8</v>
      </c>
      <c r="D46" s="44">
        <f t="shared" si="36"/>
        <v>2.0499273199483271E-9</v>
      </c>
      <c r="E46" s="44">
        <f t="shared" si="37"/>
        <v>1.6097694750206221E-10</v>
      </c>
      <c r="F46" s="44">
        <f t="shared" si="38"/>
        <v>4.382166510776526E-11</v>
      </c>
      <c r="G46" s="44">
        <f t="shared" si="39"/>
        <v>2.1216007054341683E-11</v>
      </c>
      <c r="H46" s="44">
        <f t="shared" si="30"/>
        <v>1.0783716430745135E-10</v>
      </c>
      <c r="I46" s="44">
        <f t="shared" si="31"/>
        <v>4.0998546398966544E-12</v>
      </c>
      <c r="J46" s="44">
        <f t="shared" si="32"/>
        <v>3.2195389500412444E-13</v>
      </c>
      <c r="K46" s="44">
        <f t="shared" si="33"/>
        <v>8.7643330215530519E-14</v>
      </c>
      <c r="L46" s="44">
        <f t="shared" si="34"/>
        <v>4.2432014108683367E-14</v>
      </c>
      <c r="M46" s="44"/>
      <c r="N46" s="44"/>
      <c r="O46" s="44"/>
      <c r="P46" s="44"/>
      <c r="Q46" s="44"/>
    </row>
    <row r="47" spans="1:17">
      <c r="A47" s="4"/>
      <c r="B47" s="4" t="s">
        <v>36</v>
      </c>
      <c r="C47" s="44">
        <f t="shared" si="35"/>
        <v>5.3918582153725674E-8</v>
      </c>
      <c r="D47" s="44">
        <f t="shared" si="36"/>
        <v>2.0499273199483271E-9</v>
      </c>
      <c r="E47" s="44">
        <f t="shared" si="37"/>
        <v>1.6097694750206221E-10</v>
      </c>
      <c r="F47" s="44">
        <f t="shared" si="38"/>
        <v>4.382166510776526E-11</v>
      </c>
      <c r="G47" s="44">
        <f t="shared" si="39"/>
        <v>2.1216007054341683E-11</v>
      </c>
      <c r="H47" s="44">
        <f t="shared" si="30"/>
        <v>1.0783716430745135E-10</v>
      </c>
      <c r="I47" s="44">
        <f t="shared" si="31"/>
        <v>4.0998546398966544E-12</v>
      </c>
      <c r="J47" s="44">
        <f t="shared" si="32"/>
        <v>3.2195389500412444E-13</v>
      </c>
      <c r="K47" s="44">
        <f t="shared" si="33"/>
        <v>8.7643330215530519E-14</v>
      </c>
      <c r="L47" s="44">
        <f t="shared" si="34"/>
        <v>4.2432014108683367E-14</v>
      </c>
      <c r="M47" s="44"/>
      <c r="N47" s="44"/>
      <c r="O47" s="44"/>
      <c r="P47" s="44"/>
      <c r="Q47" s="44"/>
    </row>
    <row r="48" spans="1:17">
      <c r="A48" s="4"/>
      <c r="B48" s="4" t="s">
        <v>37</v>
      </c>
      <c r="C48" s="44">
        <f t="shared" si="35"/>
        <v>5.3918582153725674E-8</v>
      </c>
      <c r="D48" s="44">
        <f t="shared" si="36"/>
        <v>2.0499273199483271E-9</v>
      </c>
      <c r="E48" s="44">
        <f t="shared" si="37"/>
        <v>1.6097694750206221E-10</v>
      </c>
      <c r="F48" s="44">
        <f t="shared" si="38"/>
        <v>4.382166510776526E-11</v>
      </c>
      <c r="G48" s="44">
        <f t="shared" si="39"/>
        <v>2.1216007054341683E-11</v>
      </c>
      <c r="H48" s="44">
        <f t="shared" si="30"/>
        <v>1.0783716430745135E-10</v>
      </c>
      <c r="I48" s="44">
        <f t="shared" si="31"/>
        <v>4.0998546398966544E-12</v>
      </c>
      <c r="J48" s="44">
        <f t="shared" si="32"/>
        <v>3.2195389500412444E-13</v>
      </c>
      <c r="K48" s="44">
        <f t="shared" si="33"/>
        <v>8.7643330215530519E-14</v>
      </c>
      <c r="L48" s="44">
        <f t="shared" si="34"/>
        <v>4.2432014108683367E-14</v>
      </c>
      <c r="M48" s="44"/>
      <c r="N48" s="44"/>
      <c r="O48" s="44"/>
      <c r="P48" s="44"/>
      <c r="Q48" s="44"/>
    </row>
    <row r="49" spans="1:22">
      <c r="A49" s="4" t="s">
        <v>15</v>
      </c>
      <c r="B49" s="4"/>
      <c r="C49" s="44">
        <f>IF(ISBLANK($A49),#REF!,Other_D_1*Other_Q*Other_x_typical^(-VLOOKUP($A49,Radionuclide_specific,10,FALSE))*EXP(-VLOOKUP($A49,Radionuclide_specific,16,FALSE)*Other_x_typical/Other_ua_km))</f>
        <v>5.3918582030611195E-8</v>
      </c>
      <c r="D49" s="44">
        <f>IF(ISBLANK($A49),#REF!,Other_D_1*Other_Q*Other_x_1^(-VLOOKUP($A49,Radionuclide_specific,10,FALSE))*EXP(-VLOOKUP($A49,Radionuclide_specific,16,FALSE)*Other_x_1/Other_ua_km))</f>
        <v>2.0499272731415098E-9</v>
      </c>
      <c r="E49" s="44">
        <f>IF(ISBLANK($A49),#REF!,Other_D_1*Other_Q*Other_x_2^(-VLOOKUP($A49,Radionuclide_specific,10,FALSE))*EXP(-VLOOKUP($A49,Radionuclide_specific,16,FALSE)*Other_x_2/Other_ua_km))</f>
        <v>1.6097692544815381E-10</v>
      </c>
      <c r="F49" s="44">
        <f>IF(ISBLANK($A49),#REF!,Other_D_1*Other_Q*Other_x_3^(-VLOOKUP($A49,Radionuclide_specific,10,FALSE))*EXP(-VLOOKUP($A49,Radionuclide_specific,16,FALSE)*Other_x_3/Other_ua_km))</f>
        <v>4.3821650098801192E-11</v>
      </c>
      <c r="G49" s="44">
        <f>IF(ISBLANK($A49),#REF!,Other_D_1*Other_Q*Other_x_4^(-VLOOKUP($A49,Radionuclide_specific,10,FALSE))*EXP(-VLOOKUP($A49,Radionuclide_specific,16,FALSE)*Other_x_4/Other_ua_km))</f>
        <v>2.1215994943503723E-11</v>
      </c>
      <c r="H49" s="44">
        <f t="shared" si="30"/>
        <v>1.0783716406122239E-10</v>
      </c>
      <c r="I49" s="44">
        <f t="shared" si="31"/>
        <v>4.0998545462830194E-12</v>
      </c>
      <c r="J49" s="44">
        <f t="shared" si="32"/>
        <v>3.2195385089630766E-13</v>
      </c>
      <c r="K49" s="44">
        <f t="shared" si="33"/>
        <v>8.7643300197602391E-14</v>
      </c>
      <c r="L49" s="44">
        <f t="shared" si="34"/>
        <v>4.2431989887007449E-14</v>
      </c>
      <c r="M49" s="44"/>
      <c r="N49" s="44"/>
      <c r="O49" s="44"/>
      <c r="P49" s="44"/>
      <c r="Q49" s="44"/>
    </row>
    <row r="50" spans="1:22">
      <c r="A50" s="4" t="s">
        <v>22</v>
      </c>
      <c r="B50" s="4"/>
      <c r="C50" s="44">
        <f t="shared" si="35"/>
        <v>5.3918581700496138E-8</v>
      </c>
      <c r="D50" s="44">
        <f t="shared" si="36"/>
        <v>2.0499271476352702E-9</v>
      </c>
      <c r="E50" s="44">
        <f t="shared" si="37"/>
        <v>1.609768663135522E-10</v>
      </c>
      <c r="F50" s="44">
        <f t="shared" si="38"/>
        <v>4.3821609854289443E-11</v>
      </c>
      <c r="G50" s="44">
        <f t="shared" si="39"/>
        <v>2.1215962469939689E-11</v>
      </c>
      <c r="H50" s="44">
        <f t="shared" si="30"/>
        <v>1.0783716340099228E-10</v>
      </c>
      <c r="I50" s="44">
        <f t="shared" si="31"/>
        <v>4.0998542952705405E-12</v>
      </c>
      <c r="J50" s="44">
        <f t="shared" si="32"/>
        <v>3.219537326271044E-13</v>
      </c>
      <c r="K50" s="44">
        <f t="shared" si="33"/>
        <v>8.7643219708578885E-14</v>
      </c>
      <c r="L50" s="44">
        <f t="shared" si="34"/>
        <v>4.2431924939879379E-14</v>
      </c>
      <c r="M50" s="44"/>
      <c r="N50" s="44"/>
      <c r="O50" s="44"/>
      <c r="P50" s="44"/>
      <c r="Q50" s="44"/>
    </row>
    <row r="51" spans="1:22">
      <c r="A51" s="4" t="s">
        <v>8</v>
      </c>
      <c r="B51" s="4"/>
      <c r="C51" s="44">
        <f t="shared" si="35"/>
        <v>5.3918575298646196E-8</v>
      </c>
      <c r="D51" s="44">
        <f t="shared" si="36"/>
        <v>2.0499247137212916E-9</v>
      </c>
      <c r="E51" s="44">
        <f t="shared" si="37"/>
        <v>1.6097571953324075E-10</v>
      </c>
      <c r="F51" s="44">
        <f t="shared" si="38"/>
        <v>4.3820829408439586E-11</v>
      </c>
      <c r="G51" s="44">
        <f t="shared" si="39"/>
        <v>2.1215332726927106E-11</v>
      </c>
      <c r="H51" s="44">
        <f t="shared" si="30"/>
        <v>1.0783715059729239E-10</v>
      </c>
      <c r="I51" s="44">
        <f t="shared" si="31"/>
        <v>4.099849427442583E-12</v>
      </c>
      <c r="J51" s="44">
        <f t="shared" si="32"/>
        <v>3.2195143906648149E-13</v>
      </c>
      <c r="K51" s="44">
        <f t="shared" si="33"/>
        <v>8.7641658816879172E-14</v>
      </c>
      <c r="L51" s="44">
        <f t="shared" si="34"/>
        <v>4.2430665453854211E-14</v>
      </c>
      <c r="M51" s="44"/>
      <c r="N51" s="44"/>
      <c r="O51" s="44"/>
      <c r="P51" s="44"/>
      <c r="Q51" s="44"/>
    </row>
    <row r="53" spans="1:22" s="113" customFormat="1" ht="12.75" customHeight="1">
      <c r="A53" s="130" t="s">
        <v>165</v>
      </c>
      <c r="B53" s="130" t="s">
        <v>164</v>
      </c>
      <c r="C53" s="131" t="s">
        <v>81</v>
      </c>
      <c r="D53" s="131"/>
      <c r="E53" s="131"/>
      <c r="F53" s="131"/>
      <c r="G53" s="131"/>
      <c r="H53" s="131" t="s">
        <v>82</v>
      </c>
      <c r="I53" s="131"/>
      <c r="J53" s="131"/>
      <c r="K53" s="131"/>
      <c r="L53" s="131"/>
      <c r="M53" s="131" t="s">
        <v>83</v>
      </c>
      <c r="N53" s="131"/>
      <c r="O53" s="131"/>
      <c r="P53" s="131"/>
      <c r="Q53" s="131"/>
      <c r="R53" s="131" t="s">
        <v>84</v>
      </c>
      <c r="S53" s="131"/>
      <c r="T53" s="131"/>
      <c r="U53" s="131"/>
      <c r="V53" s="131"/>
    </row>
    <row r="54" spans="1:22" s="113" customFormat="1" ht="12.75" customHeight="1">
      <c r="A54" s="130"/>
      <c r="B54" s="130"/>
      <c r="C54" s="43" t="str">
        <f>Other_x_typical &amp; " km"</f>
        <v>5 km</v>
      </c>
      <c r="D54" s="43" t="str">
        <f>Other_x_1 &amp; " km"</f>
        <v>50 km</v>
      </c>
      <c r="E54" s="43" t="str">
        <f>Other_x_2 &amp; " km"</f>
        <v>300 km</v>
      </c>
      <c r="F54" s="43" t="str">
        <f>Other_x_3 &amp; " km"</f>
        <v>750 km</v>
      </c>
      <c r="G54" s="43" t="str">
        <f>Other_x_4 &amp; " km"</f>
        <v>1250 km</v>
      </c>
      <c r="H54" s="43" t="str">
        <f>Other_x_typical &amp; " km"</f>
        <v>5 km</v>
      </c>
      <c r="I54" s="43" t="str">
        <f>Other_x_1 &amp; " km"</f>
        <v>50 km</v>
      </c>
      <c r="J54" s="43" t="str">
        <f>Other_x_2 &amp; " km"</f>
        <v>300 km</v>
      </c>
      <c r="K54" s="43" t="str">
        <f>Other_x_3 &amp; " km"</f>
        <v>750 km</v>
      </c>
      <c r="L54" s="43" t="str">
        <f>Other_x_4 &amp; " km"</f>
        <v>1250 km</v>
      </c>
      <c r="M54" s="43" t="str">
        <f>Other_x_typical &amp; " km"</f>
        <v>5 km</v>
      </c>
      <c r="N54" s="43" t="str">
        <f>Other_x_1 &amp; " km"</f>
        <v>50 km</v>
      </c>
      <c r="O54" s="43" t="str">
        <f>Other_x_2 &amp; " km"</f>
        <v>300 km</v>
      </c>
      <c r="P54" s="43" t="str">
        <f>Other_x_3 &amp; " km"</f>
        <v>750 km</v>
      </c>
      <c r="Q54" s="43" t="str">
        <f>Other_x_4 &amp; " km"</f>
        <v>1250 km</v>
      </c>
      <c r="R54" s="43" t="str">
        <f>Other_x_typical &amp; " km"</f>
        <v>5 km</v>
      </c>
      <c r="S54" s="43" t="str">
        <f>Other_x_1 &amp; " km"</f>
        <v>50 km</v>
      </c>
      <c r="T54" s="43" t="str">
        <f>Other_x_2 &amp; " km"</f>
        <v>300 km</v>
      </c>
      <c r="U54" s="43" t="str">
        <f>Other_x_3 &amp; " km"</f>
        <v>750 km</v>
      </c>
      <c r="V54" s="43" t="str">
        <f>Other_x_4 &amp; " km"</f>
        <v>1250 km</v>
      </c>
    </row>
    <row r="55" spans="1:22">
      <c r="A55" s="4" t="s">
        <v>53</v>
      </c>
      <c r="B55" s="4"/>
      <c r="C55" s="44">
        <f>H6*VLOOKUP(IF(ISBLANK($A55),$B55,$A55),Radionuclide_specific,12,FALSE)</f>
        <v>0</v>
      </c>
      <c r="D55" s="44">
        <f>I6*VLOOKUP(IF(ISBLANK($A55),$B55,$A55),Radionuclide_specific,12,FALSE)</f>
        <v>0</v>
      </c>
      <c r="E55" s="44">
        <f>J6*VLOOKUP(IF(ISBLANK($A55),$B55,$A55),Radionuclide_specific,12,FALSE)</f>
        <v>0</v>
      </c>
      <c r="F55" s="44">
        <f>K6*VLOOKUP(IF(ISBLANK($A55),$B55,$A55),Radionuclide_specific,12,FALSE)</f>
        <v>0</v>
      </c>
      <c r="G55" s="44">
        <f>L6*VLOOKUP(IF(ISBLANK($A55),$B55,$A55),Radionuclide_specific,12,FALSE)</f>
        <v>0</v>
      </c>
      <c r="H55" s="44">
        <f>H6*VLOOKUP(IF(ISBLANK($A55),$B55,$A55),Radionuclide_specific,13,FALSE)</f>
        <v>0</v>
      </c>
      <c r="I55" s="44">
        <f>I6*VLOOKUP(IF(ISBLANK($A55),$B55,$A55),Radionuclide_specific,13,FALSE)</f>
        <v>0</v>
      </c>
      <c r="J55" s="44">
        <f>J6*VLOOKUP(IF(ISBLANK($A55),$B55,$A55),Radionuclide_specific,13,FALSE)</f>
        <v>0</v>
      </c>
      <c r="K55" s="44">
        <f>K6*VLOOKUP(IF(ISBLANK($A55),$B55,$A55),Radionuclide_specific,13,FALSE)</f>
        <v>0</v>
      </c>
      <c r="L55" s="44">
        <f>L6*VLOOKUP(IF(ISBLANK($A55),$B55,$A55),Radionuclide_specific,13,FALSE)</f>
        <v>0</v>
      </c>
      <c r="M55" s="44">
        <f>H6*VLOOKUP(IF(ISBLANK($A55),$B55,$A55),Radionuclide_specific,14,FALSE)</f>
        <v>0</v>
      </c>
      <c r="N55" s="44">
        <f>I6*VLOOKUP(IF(ISBLANK($A55),$B55,$A55),Radionuclide_specific,14,FALSE)</f>
        <v>0</v>
      </c>
      <c r="O55" s="44">
        <f>J6*VLOOKUP(IF(ISBLANK($A55),$B55,$A55),Radionuclide_specific,14,FALSE)</f>
        <v>0</v>
      </c>
      <c r="P55" s="44">
        <f>K6*VLOOKUP(IF(ISBLANK($A55),$B55,$A55),Radionuclide_specific,14,FALSE)</f>
        <v>0</v>
      </c>
      <c r="Q55" s="44">
        <f>L6*VLOOKUP(IF(ISBLANK($A55),$B55,$A55),Radionuclide_specific,14,FALSE)</f>
        <v>0</v>
      </c>
      <c r="R55" s="44">
        <f>H6*VLOOKUP(IF(ISBLANK($A55),$B55,$A55),Radionuclide_specific,15,FALSE)</f>
        <v>0</v>
      </c>
      <c r="S55" s="44">
        <f>I6*VLOOKUP(IF(ISBLANK($A55),$B55,$A55),Radionuclide_specific,15,FALSE)</f>
        <v>0</v>
      </c>
      <c r="T55" s="44">
        <f>J6*VLOOKUP(IF(ISBLANK($A55),$B55,$A55),Radionuclide_specific,15,FALSE)</f>
        <v>0</v>
      </c>
      <c r="U55" s="44">
        <f>K6*VLOOKUP(IF(ISBLANK($A55),$B55,$A55),Radionuclide_specific,15,FALSE)</f>
        <v>0</v>
      </c>
      <c r="V55" s="44">
        <f>L6*VLOOKUP(IF(ISBLANK($A55),$B55,$A55),Radionuclide_specific,15,FALSE)</f>
        <v>0</v>
      </c>
    </row>
    <row r="56" spans="1:22">
      <c r="A56" s="4"/>
      <c r="B56" s="4" t="s">
        <v>38</v>
      </c>
      <c r="C56" s="44">
        <f>Other_WCp_cereal*((Other_RH*C7/Other_H_a)+(1-Other_RH)*M7)/Other_gamma</f>
        <v>1.3353746753631214E-6</v>
      </c>
      <c r="D56" s="44">
        <f>Other_WCp_cereal*((Other_RH*D7/Other_H_a)+(1-Other_RH)*N7)/Other_gamma</f>
        <v>8.4253072031355588E-8</v>
      </c>
      <c r="E56" s="44">
        <f>Other_WCp_cereal*((Other_RH*E7/Other_H_a)+(1-Other_RH)*O7)/Other_gamma</f>
        <v>9.8108724429414817E-9</v>
      </c>
      <c r="F56" s="44">
        <f>Other_WCp_cereal*((Other_RH*F7/Other_H_a)+(1-Other_RH)*P7)/Other_gamma</f>
        <v>3.2659212696679266E-9</v>
      </c>
      <c r="G56" s="44">
        <f>Other_WCp_cereal*((Other_RH*G7/Other_H_a)+(1-Other_RH)*Q7)/Other_gamma</f>
        <v>1.7684548681245123E-9</v>
      </c>
      <c r="H56" s="44">
        <f>Other_WCp_veg*((Other_RH*C7/Other_H_a)+(1-Other_RH)*M7)/Other_gamma</f>
        <v>1.0237872511117264E-5</v>
      </c>
      <c r="I56" s="44">
        <f>Other_WCp_veg*((Other_RH*D7/Other_H_a)+(1-Other_RH)*N7)/Other_gamma</f>
        <v>6.4594021890705965E-7</v>
      </c>
      <c r="J56" s="44">
        <f>Other_WCp_veg*((Other_RH*E7/Other_H_a)+(1-Other_RH)*O7)/Other_gamma</f>
        <v>7.5216688729218034E-8</v>
      </c>
      <c r="K56" s="44">
        <f>Other_WCp_veg*((Other_RH*F7/Other_H_a)+(1-Other_RH)*P7)/Other_gamma</f>
        <v>2.5038729734120772E-8</v>
      </c>
      <c r="L56" s="44">
        <f>Other_WCp_veg*((Other_RH*G7/Other_H_a)+(1-Other_RH)*Q7)/Other_gamma</f>
        <v>1.3558153988954595E-8</v>
      </c>
      <c r="M56" s="44">
        <f>Other_CRa_HTO_milk*(0.5*M7+0.5*R7/Other_WCp_pasture)</f>
        <v>6.5117052781239393E-6</v>
      </c>
      <c r="N56" s="44">
        <f>Other_CRa_HTO_milk*(0.5*N7+0.5*S7/Other_WCp_pasture)</f>
        <v>4.1084437496581114E-7</v>
      </c>
      <c r="O56" s="44">
        <f>Other_CRa_HTO_milk*(0.5*O7+0.5*T7/Other_WCp_pasture)</f>
        <v>4.7840887691187254E-8</v>
      </c>
      <c r="P56" s="44">
        <f>Other_CRa_HTO_milk*(0.5*P7+0.5*U7/Other_WCp_pasture)</f>
        <v>1.5925655295096054E-8</v>
      </c>
      <c r="Q56" s="44">
        <f>Other_CRa_HTO_milk*(0.5*Q7+0.5*V7/Other_WCp_pasture)</f>
        <v>8.6235399782154514E-9</v>
      </c>
      <c r="R56" s="44">
        <f>Other_CRa_HTO_meat*(0.5*M7+0.5*R7/Other_WCp_pasture)</f>
        <v>4.939914348921609E-6</v>
      </c>
      <c r="S56" s="44">
        <f>Other_CRa_HTO_meat*(0.5*N7+0.5*S7/Other_WCp_pasture)</f>
        <v>3.1167504307751189E-7</v>
      </c>
      <c r="T56" s="44">
        <f>Other_CRa_HTO_meat*(0.5*O7+0.5*T7/Other_WCp_pasture)</f>
        <v>3.6293087214004129E-8</v>
      </c>
      <c r="U56" s="44">
        <f>Other_CRa_HTO_meat*(0.5*P7+0.5*U7/Other_WCp_pasture)</f>
        <v>1.2081531603176319E-8</v>
      </c>
      <c r="V56" s="44">
        <f>Other_CRa_HTO_meat*(0.5*Q7+0.5*V7/Other_WCp_pasture)</f>
        <v>6.5419958455427566E-9</v>
      </c>
    </row>
    <row r="57" spans="1:22">
      <c r="A57" s="4"/>
      <c r="B57" s="4" t="s">
        <v>54</v>
      </c>
      <c r="C57" s="44">
        <f>(1-Other_WCp_cereal)*Other_WEQ_cereal*Other_Rp*C56/Other_WCp_cereal</f>
        <v>2.961326880085259E-6</v>
      </c>
      <c r="D57" s="44">
        <f>(1-Other_WCp_cereal)*Other_WEQ_cereal*Other_Rp*D56/Other_WCp_cereal</f>
        <v>1.868396125367342E-7</v>
      </c>
      <c r="E57" s="44">
        <f>(1-Other_WCp_cereal)*Other_WEQ_cereal*Other_Rp*E56/Other_WCp_cereal</f>
        <v>2.1756590729467037E-8</v>
      </c>
      <c r="F57" s="44">
        <f>(1-Other_WCp_cereal)*Other_WEQ_cereal*Other_Rp*F56/Other_WCp_cereal</f>
        <v>7.2425070076155954E-9</v>
      </c>
      <c r="G57" s="44">
        <f>(1-Other_WCp_cereal)*Other_WEQ_cereal*Other_Rp*G56/Other_WCp_cereal</f>
        <v>3.92172551555292E-9</v>
      </c>
      <c r="H57" s="44">
        <f>(1-Other_WCp_veg)*Other_WEQ_veg*Other_Rp*H56/Other_WCp_veg</f>
        <v>2.45174790396669E-7</v>
      </c>
      <c r="I57" s="44">
        <f>(1-Other_WCp_veg)*Other_WEQ_veg*Other_Rp*I56/Other_WCp_veg</f>
        <v>1.5468864024956884E-8</v>
      </c>
      <c r="J57" s="44">
        <f>(1-Other_WCp_veg)*Other_WEQ_veg*Other_Rp*J56/Other_WCp_veg</f>
        <v>1.8012761805240555E-9</v>
      </c>
      <c r="K57" s="44">
        <f>(1-Other_WCp_veg)*Other_WEQ_veg*Other_Rp*K56/Other_WCp_veg</f>
        <v>5.996231451110311E-10</v>
      </c>
      <c r="L57" s="44">
        <f>(1-Other_WCp_veg)*Other_WEQ_veg*Other_Rp*L56/Other_WCp_veg</f>
        <v>3.2468831378766035E-10</v>
      </c>
      <c r="M57" s="44">
        <f>Other_CRa_OBT_milk*R8</f>
        <v>1.9383230487830787E-7</v>
      </c>
      <c r="N57" s="44">
        <f>Other_CRa_OBT_milk*S8</f>
        <v>1.222950191149533E-8</v>
      </c>
      <c r="O57" s="44">
        <f>Other_CRa_OBT_milk*T8</f>
        <v>1.4240677568378423E-9</v>
      </c>
      <c r="P57" s="44">
        <f>Other_CRa_OBT_milk*U8</f>
        <v>4.7405500413483897E-10</v>
      </c>
      <c r="Q57" s="44">
        <f>Other_CRa_OBT_milk*V8</f>
        <v>2.5669476101800924E-10</v>
      </c>
      <c r="R57" s="44">
        <f>Other_CRa_OBT_meat*R8</f>
        <v>3.230538414638465E-7</v>
      </c>
      <c r="S57" s="44">
        <f>Other_CRa_OBT_meat*S8</f>
        <v>2.0382503185825554E-8</v>
      </c>
      <c r="T57" s="44">
        <f>Other_CRa_OBT_meat*T8</f>
        <v>2.3734462613964043E-9</v>
      </c>
      <c r="U57" s="44">
        <f>Other_CRa_OBT_meat*U8</f>
        <v>7.9009167355806509E-10</v>
      </c>
      <c r="V57" s="44">
        <f>Other_CRa_OBT_meat*V8</f>
        <v>4.2782460169668216E-10</v>
      </c>
    </row>
    <row r="58" spans="1:22">
      <c r="A58" s="4" t="s">
        <v>9</v>
      </c>
      <c r="B58" s="4"/>
      <c r="C58" s="44">
        <f>C9*Other_Sp_cereal/Other_S_air</f>
        <v>1.0858065839279769E-4</v>
      </c>
      <c r="D58" s="44">
        <f>D9*Other_Sp_cereal/Other_S_air</f>
        <v>4.3226734958816285E-6</v>
      </c>
      <c r="E58" s="44">
        <f>E9*Other_Sp_cereal/Other_S_air</f>
        <v>3.5183616193835761E-7</v>
      </c>
      <c r="F58" s="44">
        <f>F9*Other_Sp_cereal/Other_S_air</f>
        <v>9.7549284321190096E-8</v>
      </c>
      <c r="G58" s="44">
        <f>G9*Other_Sp_cereal/Other_S_air</f>
        <v>4.771285690023584E-8</v>
      </c>
      <c r="H58" s="44">
        <f>C9*Other_Sp_vegetables/Other_S_air</f>
        <v>8.3523583379075143E-6</v>
      </c>
      <c r="I58" s="44">
        <f>D9*Other_Sp_vegetables/Other_S_air</f>
        <v>3.325133458370484E-7</v>
      </c>
      <c r="J58" s="44">
        <f>E9*Other_Sp_vegetables/Other_S_air</f>
        <v>2.7064320149104433E-8</v>
      </c>
      <c r="K58" s="44">
        <f>F9*Other_Sp_vegetables/Other_S_air</f>
        <v>7.5037911016300075E-9</v>
      </c>
      <c r="L58" s="44">
        <f>G9*Other_Sp_vegetables/Other_S_air</f>
        <v>3.6702197615566029E-9</v>
      </c>
      <c r="M58" s="64">
        <f>Other_f_c*R9*Other_Sa_milk/Other_Sp_pasture</f>
        <v>1.8096776398799612E-5</v>
      </c>
      <c r="N58" s="64">
        <f>Other_f_c*S9*Other_Sa_milk/Other_Sp_pasture</f>
        <v>7.2044558264693813E-7</v>
      </c>
      <c r="O58" s="64">
        <f>Other_f_c*T9*Other_Sa_milk/Other_Sp_pasture</f>
        <v>5.8639360323059606E-8</v>
      </c>
      <c r="P58" s="64">
        <f>Other_f_c*U9*Other_Sa_milk/Other_Sp_pasture</f>
        <v>1.6258214053531683E-8</v>
      </c>
      <c r="Q58" s="64">
        <f>Other_f_c*V9*Other_Sa_milk/Other_Sp_pasture</f>
        <v>7.9521428167059728E-9</v>
      </c>
      <c r="R58" s="44">
        <f>Other_f_c*R9*Other_Sa_meat/Other_Sp_pasture</f>
        <v>5.568238891938342E-5</v>
      </c>
      <c r="S58" s="44">
        <f>Other_f_c*S9*Other_Sa_meat/Other_Sp_pasture</f>
        <v>2.2167556389136558E-6</v>
      </c>
      <c r="T58" s="44">
        <f>Other_f_c*T9*Other_Sa_meat/Other_Sp_pasture</f>
        <v>1.8042880099402956E-7</v>
      </c>
      <c r="U58" s="44">
        <f>Other_f_c*U9*Other_Sa_meat/Other_Sp_pasture</f>
        <v>5.0025274010866712E-8</v>
      </c>
      <c r="V58" s="44">
        <f>Other_f_c*V9*Other_Sa_meat/Other_Sp_pasture</f>
        <v>2.4468131743710687E-8</v>
      </c>
    </row>
    <row r="59" spans="1:22">
      <c r="A59" s="4" t="s">
        <v>268</v>
      </c>
      <c r="B59" s="4"/>
      <c r="C59" s="44">
        <f t="shared" ref="C59:C100" si="40">H10*VLOOKUP(IF(ISBLANK($A59),$B59,$A59),Radionuclide_specific,12,FALSE)</f>
        <v>4.0214037229589256E-5</v>
      </c>
      <c r="D59" s="44">
        <f t="shared" ref="D59:D100" si="41">I10*VLOOKUP(IF(ISBLANK($A59),$B59,$A59),Radionuclide_specific,12,FALSE)</f>
        <v>1.5257421292888773E-6</v>
      </c>
      <c r="E59" s="44">
        <f t="shared" ref="E59:E100" si="42">J10*VLOOKUP(IF(ISBLANK($A59),$B59,$A59),Radionuclide_specific,12,FALSE)</f>
        <v>1.1844741839132747E-7</v>
      </c>
      <c r="F59" s="44">
        <f t="shared" ref="F59:F100" si="43">K10*VLOOKUP(IF(ISBLANK($A59),$B59,$A59),Radionuclide_specific,12,FALSE)</f>
        <v>3.1585329619325851E-8</v>
      </c>
      <c r="G59" s="44">
        <f t="shared" ref="G59:G100" si="44">L10*VLOOKUP(IF(ISBLANK($A59),$B59,$A59),Radionuclide_specific,12,FALSE)</f>
        <v>1.4945094401895414E-8</v>
      </c>
      <c r="H59" s="44">
        <f t="shared" ref="H59:L68" si="45">H10*VLOOKUP(IF(ISBLANK($A59),$B59,$A59),Radionuclide_specific,13,FALSE)</f>
        <v>1.3260929166861872E-5</v>
      </c>
      <c r="I59" s="44">
        <f t="shared" si="45"/>
        <v>5.0312676113279336E-7</v>
      </c>
      <c r="J59" s="44">
        <f t="shared" si="45"/>
        <v>3.9059068263091902E-8</v>
      </c>
      <c r="K59" s="44">
        <f t="shared" si="45"/>
        <v>1.041553764926831E-8</v>
      </c>
      <c r="L59" s="44">
        <f t="shared" si="45"/>
        <v>4.9282750976759678E-9</v>
      </c>
      <c r="M59" s="44">
        <f t="shared" ref="M59:M100" si="46">H10*VLOOKUP(IF(ISBLANK($A59),$B59,$A59),Radionuclide_specific,14,FALSE)</f>
        <v>1.5093740515127334E-4</v>
      </c>
      <c r="N59" s="44">
        <f t="shared" ref="N59:N100" si="47">I10*VLOOKUP(IF(ISBLANK($A59),$B59,$A59),Radionuclide_specific,14,FALSE)</f>
        <v>5.7266460616740701E-6</v>
      </c>
      <c r="O59" s="44">
        <f t="shared" ref="O59:O100" si="48">J10*VLOOKUP(IF(ISBLANK($A59),$B59,$A59),Radionuclide_specific,14,FALSE)</f>
        <v>4.4457476071811922E-7</v>
      </c>
      <c r="P59" s="44">
        <f t="shared" ref="P59:P100" si="49">K10*VLOOKUP(IF(ISBLANK($A59),$B59,$A59),Radionuclide_specific,14,FALSE)</f>
        <v>1.1855083503232223E-7</v>
      </c>
      <c r="Q59" s="44">
        <f t="shared" ref="Q59:Q100" si="50">L10*VLOOKUP(IF(ISBLANK($A59),$B59,$A59),Radionuclide_specific,14,FALSE)</f>
        <v>5.6094188103628896E-8</v>
      </c>
      <c r="R59" s="44">
        <f t="shared" ref="R59:R100" si="51">H10*VLOOKUP(IF(ISBLANK($A59),$B59,$A59),Radionuclide_specific,15,FALSE)</f>
        <v>6.5010896647298448E-4</v>
      </c>
      <c r="S59" s="44">
        <f t="shared" ref="S59:S100" si="52">I10*VLOOKUP(IF(ISBLANK($A59),$B59,$A59),Radionuclide_specific,15,FALSE)</f>
        <v>2.4665482679924745E-5</v>
      </c>
      <c r="T59" s="44">
        <f t="shared" ref="T59:T100" si="53">J10*VLOOKUP(IF(ISBLANK($A59),$B59,$A59),Radionuclide_specific,15,FALSE)</f>
        <v>1.9148470050930419E-6</v>
      </c>
      <c r="U59" s="44">
        <f t="shared" ref="U59:U100" si="54">K10*VLOOKUP(IF(ISBLANK($A59),$B59,$A59),Radionuclide_specific,15,FALSE)</f>
        <v>5.1061538231778784E-7</v>
      </c>
      <c r="V59" s="44">
        <f t="shared" ref="V59:V100" si="55">L10*VLOOKUP(IF(ISBLANK($A59),$B59,$A59),Radionuclide_specific,15,FALSE)</f>
        <v>2.4160568161777306E-7</v>
      </c>
    </row>
    <row r="60" spans="1:22">
      <c r="A60" s="4" t="s">
        <v>19</v>
      </c>
      <c r="B60" s="4"/>
      <c r="C60" s="44">
        <f t="shared" si="40"/>
        <v>0</v>
      </c>
      <c r="D60" s="44">
        <f t="shared" si="41"/>
        <v>0</v>
      </c>
      <c r="E60" s="44">
        <f t="shared" si="42"/>
        <v>0</v>
      </c>
      <c r="F60" s="44">
        <f t="shared" si="43"/>
        <v>0</v>
      </c>
      <c r="G60" s="44">
        <f t="shared" si="44"/>
        <v>0</v>
      </c>
      <c r="H60" s="44">
        <f t="shared" si="45"/>
        <v>0</v>
      </c>
      <c r="I60" s="44">
        <f t="shared" si="45"/>
        <v>0</v>
      </c>
      <c r="J60" s="44">
        <f t="shared" si="45"/>
        <v>0</v>
      </c>
      <c r="K60" s="44">
        <f t="shared" si="45"/>
        <v>0</v>
      </c>
      <c r="L60" s="44">
        <f t="shared" si="45"/>
        <v>0</v>
      </c>
      <c r="M60" s="44">
        <f t="shared" si="46"/>
        <v>0</v>
      </c>
      <c r="N60" s="44">
        <f t="shared" si="47"/>
        <v>0</v>
      </c>
      <c r="O60" s="44">
        <f t="shared" si="48"/>
        <v>0</v>
      </c>
      <c r="P60" s="44">
        <f t="shared" si="49"/>
        <v>0</v>
      </c>
      <c r="Q60" s="44">
        <f t="shared" si="50"/>
        <v>0</v>
      </c>
      <c r="R60" s="44">
        <f t="shared" si="51"/>
        <v>0</v>
      </c>
      <c r="S60" s="44">
        <f t="shared" si="52"/>
        <v>0</v>
      </c>
      <c r="T60" s="44">
        <f t="shared" si="53"/>
        <v>0</v>
      </c>
      <c r="U60" s="44">
        <f t="shared" si="54"/>
        <v>0</v>
      </c>
      <c r="V60" s="44">
        <f t="shared" si="55"/>
        <v>0</v>
      </c>
    </row>
    <row r="61" spans="1:22">
      <c r="A61" s="4" t="s">
        <v>262</v>
      </c>
      <c r="B61" s="4"/>
      <c r="C61" s="44">
        <f t="shared" si="40"/>
        <v>9.2949669904397336E-6</v>
      </c>
      <c r="D61" s="44">
        <f t="shared" si="41"/>
        <v>3.5318072477479016E-7</v>
      </c>
      <c r="E61" s="44">
        <f t="shared" si="42"/>
        <v>2.7645761721590814E-8</v>
      </c>
      <c r="F61" s="44">
        <f t="shared" si="43"/>
        <v>7.4824731123093035E-9</v>
      </c>
      <c r="G61" s="44">
        <f t="shared" si="44"/>
        <v>3.599420830601219E-9</v>
      </c>
      <c r="H61" s="44">
        <f t="shared" si="45"/>
        <v>1.3910101412607027E-5</v>
      </c>
      <c r="I61" s="44">
        <f t="shared" si="45"/>
        <v>5.2854191990658859E-7</v>
      </c>
      <c r="J61" s="44">
        <f t="shared" si="45"/>
        <v>4.1372427634399244E-8</v>
      </c>
      <c r="K61" s="44">
        <f t="shared" si="45"/>
        <v>1.1197668578745942E-8</v>
      </c>
      <c r="L61" s="44">
        <f t="shared" si="45"/>
        <v>5.386604259252404E-9</v>
      </c>
      <c r="M61" s="44">
        <f t="shared" si="46"/>
        <v>9.6939388914214863E-6</v>
      </c>
      <c r="N61" s="44">
        <f t="shared" si="47"/>
        <v>3.6834045426048305E-7</v>
      </c>
      <c r="O61" s="44">
        <f t="shared" si="48"/>
        <v>2.8832412746763505E-8</v>
      </c>
      <c r="P61" s="44">
        <f t="shared" si="49"/>
        <v>7.8036465521648084E-9</v>
      </c>
      <c r="Q61" s="44">
        <f t="shared" si="50"/>
        <v>3.7539203326107837E-9</v>
      </c>
      <c r="R61" s="44">
        <f t="shared" si="51"/>
        <v>2.0811236997156249E-5</v>
      </c>
      <c r="S61" s="44">
        <f t="shared" si="52"/>
        <v>7.9076426776722168E-7</v>
      </c>
      <c r="T61" s="44">
        <f t="shared" si="53"/>
        <v>6.1898283204953912E-8</v>
      </c>
      <c r="U61" s="44">
        <f t="shared" si="54"/>
        <v>1.6753101051922223E-8</v>
      </c>
      <c r="V61" s="44">
        <f t="shared" si="55"/>
        <v>8.0590280777962326E-9</v>
      </c>
    </row>
    <row r="62" spans="1:22">
      <c r="A62" s="4" t="s">
        <v>261</v>
      </c>
      <c r="B62" s="4"/>
      <c r="C62" s="44">
        <f t="shared" si="40"/>
        <v>5.7353122022077085E-6</v>
      </c>
      <c r="D62" s="44">
        <f t="shared" si="41"/>
        <v>2.1749526911022636E-7</v>
      </c>
      <c r="E62" s="44">
        <f t="shared" si="42"/>
        <v>1.6839285335706557E-8</v>
      </c>
      <c r="F62" s="44">
        <f t="shared" si="43"/>
        <v>4.4686501364253552E-9</v>
      </c>
      <c r="G62" s="44">
        <f t="shared" si="44"/>
        <v>2.1030440182262645E-9</v>
      </c>
      <c r="H62" s="44">
        <f t="shared" si="45"/>
        <v>9.9828930436923648E-6</v>
      </c>
      <c r="I62" s="44">
        <f t="shared" si="45"/>
        <v>3.7857259247381505E-7</v>
      </c>
      <c r="J62" s="44">
        <f t="shared" si="45"/>
        <v>2.9310485377564418E-8</v>
      </c>
      <c r="K62" s="44">
        <f t="shared" si="45"/>
        <v>7.7781391472366153E-9</v>
      </c>
      <c r="L62" s="44">
        <f t="shared" si="45"/>
        <v>3.6605615805968439E-9</v>
      </c>
      <c r="M62" s="44">
        <f t="shared" si="46"/>
        <v>4.1936775313135314E-5</v>
      </c>
      <c r="N62" s="44">
        <f t="shared" si="47"/>
        <v>1.5903319489450763E-6</v>
      </c>
      <c r="O62" s="44">
        <f t="shared" si="48"/>
        <v>1.2312936081935808E-7</v>
      </c>
      <c r="P62" s="44">
        <f t="shared" si="49"/>
        <v>3.2674904193035026E-8</v>
      </c>
      <c r="Q62" s="44">
        <f t="shared" si="50"/>
        <v>1.5377521110714604E-8</v>
      </c>
      <c r="R62" s="44">
        <f t="shared" si="51"/>
        <v>7.9345672571896119E-5</v>
      </c>
      <c r="S62" s="44">
        <f t="shared" si="52"/>
        <v>3.008957106487342E-6</v>
      </c>
      <c r="T62" s="44">
        <f t="shared" si="53"/>
        <v>2.3296454900526362E-7</v>
      </c>
      <c r="U62" s="44">
        <f t="shared" si="54"/>
        <v>6.1821926699418443E-8</v>
      </c>
      <c r="V62" s="44">
        <f t="shared" si="55"/>
        <v>2.9094744312303209E-8</v>
      </c>
    </row>
    <row r="63" spans="1:22">
      <c r="A63" s="4" t="s">
        <v>10</v>
      </c>
      <c r="B63" s="4"/>
      <c r="C63" s="44">
        <f t="shared" si="40"/>
        <v>1.1430620254556101E-5</v>
      </c>
      <c r="D63" s="44">
        <f t="shared" si="41"/>
        <v>4.345392898125832E-7</v>
      </c>
      <c r="E63" s="44">
        <f t="shared" si="42"/>
        <v>3.4105773537962376E-8</v>
      </c>
      <c r="F63" s="44">
        <f t="shared" si="43"/>
        <v>9.2756771575889291E-9</v>
      </c>
      <c r="G63" s="44">
        <f t="shared" si="44"/>
        <v>4.4860866587493498E-9</v>
      </c>
      <c r="H63" s="44">
        <f t="shared" si="45"/>
        <v>1.6067569980460935E-5</v>
      </c>
      <c r="I63" s="44">
        <f t="shared" si="45"/>
        <v>6.1081466209504617E-7</v>
      </c>
      <c r="J63" s="44">
        <f t="shared" si="45"/>
        <v>4.7941134501475409E-8</v>
      </c>
      <c r="K63" s="44">
        <f t="shared" si="45"/>
        <v>1.3038451853591984E-8</v>
      </c>
      <c r="L63" s="44">
        <f t="shared" si="45"/>
        <v>6.3059142656005018E-9</v>
      </c>
      <c r="M63" s="44">
        <f t="shared" si="46"/>
        <v>2.4586617151309346E-4</v>
      </c>
      <c r="N63" s="44">
        <f t="shared" si="47"/>
        <v>9.3466941582329222E-6</v>
      </c>
      <c r="O63" s="44">
        <f t="shared" si="48"/>
        <v>7.3359588364673787E-7</v>
      </c>
      <c r="P63" s="44">
        <f t="shared" si="49"/>
        <v>1.9951456527644109E-7</v>
      </c>
      <c r="Q63" s="44">
        <f t="shared" si="50"/>
        <v>9.6493184735363388E-8</v>
      </c>
      <c r="R63" s="44">
        <f t="shared" si="51"/>
        <v>1.4126521257989144E-3</v>
      </c>
      <c r="S63" s="44">
        <f t="shared" si="52"/>
        <v>5.370249713721547E-5</v>
      </c>
      <c r="T63" s="44">
        <f t="shared" si="53"/>
        <v>4.2149588051632739E-6</v>
      </c>
      <c r="U63" s="44">
        <f t="shared" si="54"/>
        <v>1.1463336864567449E-6</v>
      </c>
      <c r="V63" s="44">
        <f t="shared" si="55"/>
        <v>5.5441259650581588E-7</v>
      </c>
    </row>
    <row r="64" spans="1:22">
      <c r="A64" s="4" t="s">
        <v>260</v>
      </c>
      <c r="B64" s="4"/>
      <c r="C64" s="44">
        <f t="shared" si="40"/>
        <v>1.951692176157186E-5</v>
      </c>
      <c r="D64" s="44">
        <f t="shared" si="41"/>
        <v>7.4146371991512425E-7</v>
      </c>
      <c r="E64" s="44">
        <f t="shared" si="42"/>
        <v>5.7986846183244883E-8</v>
      </c>
      <c r="F64" s="44">
        <f t="shared" si="43"/>
        <v>1.5668972630673218E-8</v>
      </c>
      <c r="G64" s="44">
        <f t="shared" si="44"/>
        <v>7.5239173248758143E-9</v>
      </c>
      <c r="H64" s="44">
        <f t="shared" si="45"/>
        <v>2.3937881939607473E-5</v>
      </c>
      <c r="I64" s="44">
        <f t="shared" si="45"/>
        <v>9.0941959017214128E-7</v>
      </c>
      <c r="J64" s="44">
        <f t="shared" si="45"/>
        <v>7.1121988136355605E-8</v>
      </c>
      <c r="K64" s="44">
        <f t="shared" si="45"/>
        <v>1.9218297922704167E-8</v>
      </c>
      <c r="L64" s="44">
        <f t="shared" si="45"/>
        <v>9.2282300890742036E-9</v>
      </c>
      <c r="M64" s="44">
        <f t="shared" si="46"/>
        <v>7.5264151323630699E-5</v>
      </c>
      <c r="N64" s="44">
        <f t="shared" si="47"/>
        <v>2.8593462790097055E-6</v>
      </c>
      <c r="O64" s="44">
        <f t="shared" si="48"/>
        <v>2.2361778251881174E-7</v>
      </c>
      <c r="P64" s="44">
        <f t="shared" si="49"/>
        <v>6.0425098874087879E-8</v>
      </c>
      <c r="Q64" s="44">
        <f t="shared" si="50"/>
        <v>2.9014885595377449E-8</v>
      </c>
      <c r="R64" s="44">
        <f t="shared" si="51"/>
        <v>6.2971725462751191E-4</v>
      </c>
      <c r="S64" s="44">
        <f t="shared" si="52"/>
        <v>2.3923470300023898E-5</v>
      </c>
      <c r="T64" s="44">
        <f t="shared" si="53"/>
        <v>1.8709568050284536E-6</v>
      </c>
      <c r="U64" s="44">
        <f t="shared" si="54"/>
        <v>5.0556243184050609E-7</v>
      </c>
      <c r="V64" s="44">
        <f t="shared" si="55"/>
        <v>2.4276064738825831E-7</v>
      </c>
    </row>
    <row r="65" spans="1:22">
      <c r="A65" s="4" t="s">
        <v>14</v>
      </c>
      <c r="B65" s="4"/>
      <c r="C65" s="44">
        <f t="shared" si="40"/>
        <v>0</v>
      </c>
      <c r="D65" s="44">
        <f t="shared" si="41"/>
        <v>0</v>
      </c>
      <c r="E65" s="44">
        <f t="shared" si="42"/>
        <v>0</v>
      </c>
      <c r="F65" s="44">
        <f t="shared" si="43"/>
        <v>0</v>
      </c>
      <c r="G65" s="44">
        <f t="shared" si="44"/>
        <v>0</v>
      </c>
      <c r="H65" s="44">
        <f t="shared" si="45"/>
        <v>0</v>
      </c>
      <c r="I65" s="44">
        <f t="shared" si="45"/>
        <v>0</v>
      </c>
      <c r="J65" s="44">
        <f t="shared" si="45"/>
        <v>0</v>
      </c>
      <c r="K65" s="44">
        <f t="shared" si="45"/>
        <v>0</v>
      </c>
      <c r="L65" s="44">
        <f t="shared" si="45"/>
        <v>0</v>
      </c>
      <c r="M65" s="44">
        <f t="shared" si="46"/>
        <v>0</v>
      </c>
      <c r="N65" s="44">
        <f t="shared" si="47"/>
        <v>0</v>
      </c>
      <c r="O65" s="44">
        <f t="shared" si="48"/>
        <v>0</v>
      </c>
      <c r="P65" s="44">
        <f t="shared" si="49"/>
        <v>0</v>
      </c>
      <c r="Q65" s="44">
        <f t="shared" si="50"/>
        <v>0</v>
      </c>
      <c r="R65" s="44">
        <f t="shared" si="51"/>
        <v>0</v>
      </c>
      <c r="S65" s="44">
        <f t="shared" si="52"/>
        <v>0</v>
      </c>
      <c r="T65" s="44">
        <f t="shared" si="53"/>
        <v>0</v>
      </c>
      <c r="U65" s="44">
        <f t="shared" si="54"/>
        <v>0</v>
      </c>
      <c r="V65" s="44">
        <f t="shared" si="55"/>
        <v>0</v>
      </c>
    </row>
    <row r="66" spans="1:22">
      <c r="A66" s="4" t="s">
        <v>21</v>
      </c>
      <c r="B66" s="4"/>
      <c r="C66" s="44">
        <f t="shared" si="40"/>
        <v>7.6456405222075514E-5</v>
      </c>
      <c r="D66" s="44">
        <f t="shared" si="41"/>
        <v>2.9067420895030708E-6</v>
      </c>
      <c r="E66" s="44">
        <f t="shared" si="42"/>
        <v>2.2823946908478664E-7</v>
      </c>
      <c r="F66" s="44">
        <f t="shared" si="43"/>
        <v>6.2121535312135465E-8</v>
      </c>
      <c r="G66" s="44">
        <f t="shared" si="44"/>
        <v>3.007010922662151E-8</v>
      </c>
      <c r="H66" s="44">
        <f t="shared" si="45"/>
        <v>7.8181796595211211E-5</v>
      </c>
      <c r="I66" s="44">
        <f t="shared" si="45"/>
        <v>2.9723385259375547E-6</v>
      </c>
      <c r="J66" s="44">
        <f t="shared" si="45"/>
        <v>2.3339014821787067E-7</v>
      </c>
      <c r="K66" s="44">
        <f t="shared" si="45"/>
        <v>6.3523431736668837E-8</v>
      </c>
      <c r="L66" s="44">
        <f t="shared" si="45"/>
        <v>3.0748701254302677E-8</v>
      </c>
      <c r="M66" s="44">
        <f t="shared" si="46"/>
        <v>1.6606891966431073E-4</v>
      </c>
      <c r="N66" s="44">
        <f t="shared" si="47"/>
        <v>6.313657006819082E-6</v>
      </c>
      <c r="O66" s="44">
        <f t="shared" si="48"/>
        <v>4.9575286655933905E-7</v>
      </c>
      <c r="P66" s="44">
        <f t="shared" si="49"/>
        <v>1.3493253086133795E-7</v>
      </c>
      <c r="Q66" s="44">
        <f t="shared" si="50"/>
        <v>6.5314482664311886E-8</v>
      </c>
      <c r="R66" s="44">
        <f t="shared" si="51"/>
        <v>3.5586197070923729E-5</v>
      </c>
      <c r="S66" s="44">
        <f t="shared" si="52"/>
        <v>1.3529265014612318E-6</v>
      </c>
      <c r="T66" s="44">
        <f t="shared" si="53"/>
        <v>1.0623275711985838E-7</v>
      </c>
      <c r="U66" s="44">
        <f t="shared" si="54"/>
        <v>2.8914113756000989E-8</v>
      </c>
      <c r="V66" s="44">
        <f t="shared" si="55"/>
        <v>1.3995960570923975E-8</v>
      </c>
    </row>
    <row r="67" spans="1:22">
      <c r="A67" s="2"/>
      <c r="B67" s="4" t="s">
        <v>146</v>
      </c>
      <c r="C67" s="44">
        <f t="shared" si="40"/>
        <v>0</v>
      </c>
      <c r="D67" s="44">
        <f t="shared" si="41"/>
        <v>0</v>
      </c>
      <c r="E67" s="44">
        <f t="shared" si="42"/>
        <v>0</v>
      </c>
      <c r="F67" s="44">
        <f t="shared" si="43"/>
        <v>0</v>
      </c>
      <c r="G67" s="44">
        <f t="shared" si="44"/>
        <v>0</v>
      </c>
      <c r="H67" s="44">
        <f t="shared" si="45"/>
        <v>0</v>
      </c>
      <c r="I67" s="44">
        <f t="shared" si="45"/>
        <v>0</v>
      </c>
      <c r="J67" s="44">
        <f t="shared" si="45"/>
        <v>0</v>
      </c>
      <c r="K67" s="44">
        <f t="shared" si="45"/>
        <v>0</v>
      </c>
      <c r="L67" s="44">
        <f t="shared" si="45"/>
        <v>0</v>
      </c>
      <c r="M67" s="44">
        <f t="shared" si="46"/>
        <v>0</v>
      </c>
      <c r="N67" s="44">
        <f t="shared" si="47"/>
        <v>0</v>
      </c>
      <c r="O67" s="44">
        <f t="shared" si="48"/>
        <v>0</v>
      </c>
      <c r="P67" s="44">
        <f t="shared" si="49"/>
        <v>0</v>
      </c>
      <c r="Q67" s="44">
        <f t="shared" si="50"/>
        <v>0</v>
      </c>
      <c r="R67" s="44">
        <f t="shared" si="51"/>
        <v>0</v>
      </c>
      <c r="S67" s="44">
        <f t="shared" si="52"/>
        <v>0</v>
      </c>
      <c r="T67" s="44">
        <f t="shared" si="53"/>
        <v>0</v>
      </c>
      <c r="U67" s="44">
        <f t="shared" si="54"/>
        <v>0</v>
      </c>
      <c r="V67" s="44">
        <f t="shared" si="55"/>
        <v>0</v>
      </c>
    </row>
    <row r="68" spans="1:22">
      <c r="A68" s="4" t="s">
        <v>263</v>
      </c>
      <c r="B68" s="4"/>
      <c r="C68" s="44">
        <f t="shared" si="40"/>
        <v>1.0545900204460899E-6</v>
      </c>
      <c r="D68" s="44">
        <f t="shared" si="41"/>
        <v>4.0074743187990824E-8</v>
      </c>
      <c r="E68" s="44">
        <f t="shared" si="42"/>
        <v>3.1384350300776848E-9</v>
      </c>
      <c r="F68" s="44">
        <f t="shared" si="43"/>
        <v>8.5017677465559494E-10</v>
      </c>
      <c r="G68" s="44">
        <f t="shared" si="44"/>
        <v>4.0937220535483495E-10</v>
      </c>
      <c r="H68" s="44">
        <f t="shared" si="45"/>
        <v>1.1214454205152694E-5</v>
      </c>
      <c r="I68" s="44">
        <f t="shared" si="45"/>
        <v>4.2615268829765299E-7</v>
      </c>
      <c r="J68" s="44">
        <f t="shared" si="45"/>
        <v>3.33739512400899E-8</v>
      </c>
      <c r="K68" s="44">
        <f t="shared" si="45"/>
        <v>9.0407346180145059E-9</v>
      </c>
      <c r="L68" s="44">
        <f t="shared" si="45"/>
        <v>4.3532422655319874E-9</v>
      </c>
      <c r="M68" s="44">
        <f t="shared" si="46"/>
        <v>1.1753610657323498E-7</v>
      </c>
      <c r="N68" s="44">
        <f t="shared" si="47"/>
        <v>4.466407983119632E-9</v>
      </c>
      <c r="O68" s="44">
        <f t="shared" si="48"/>
        <v>3.4978468126632684E-10</v>
      </c>
      <c r="P68" s="44">
        <f t="shared" si="49"/>
        <v>9.4753853208036651E-11</v>
      </c>
      <c r="Q68" s="44">
        <f t="shared" si="50"/>
        <v>4.5625327590671793E-11</v>
      </c>
      <c r="R68" s="44">
        <f t="shared" si="51"/>
        <v>1.0470418301156988E-4</v>
      </c>
      <c r="S68" s="44">
        <f t="shared" si="52"/>
        <v>3.9787909647790481E-6</v>
      </c>
      <c r="T68" s="44">
        <f t="shared" si="53"/>
        <v>3.1159717936660861E-7</v>
      </c>
      <c r="U68" s="44">
        <f t="shared" si="54"/>
        <v>8.4409166481654676E-8</v>
      </c>
      <c r="V68" s="44">
        <f t="shared" si="55"/>
        <v>4.0644213844534228E-8</v>
      </c>
    </row>
    <row r="69" spans="1:22">
      <c r="A69" s="4"/>
      <c r="B69" s="4" t="s">
        <v>264</v>
      </c>
      <c r="C69" s="44">
        <f t="shared" si="40"/>
        <v>0</v>
      </c>
      <c r="D69" s="44">
        <f t="shared" si="41"/>
        <v>0</v>
      </c>
      <c r="E69" s="44">
        <f t="shared" si="42"/>
        <v>0</v>
      </c>
      <c r="F69" s="44">
        <f t="shared" si="43"/>
        <v>0</v>
      </c>
      <c r="G69" s="44">
        <f t="shared" si="44"/>
        <v>0</v>
      </c>
      <c r="H69" s="44">
        <f t="shared" ref="H69:L78" si="56">H20*VLOOKUP(IF(ISBLANK($A69),$B69,$A69),Radionuclide_specific,13,FALSE)</f>
        <v>0</v>
      </c>
      <c r="I69" s="44">
        <f t="shared" si="56"/>
        <v>0</v>
      </c>
      <c r="J69" s="44">
        <f t="shared" si="56"/>
        <v>0</v>
      </c>
      <c r="K69" s="44">
        <f t="shared" si="56"/>
        <v>0</v>
      </c>
      <c r="L69" s="44">
        <f t="shared" si="56"/>
        <v>0</v>
      </c>
      <c r="M69" s="44">
        <f t="shared" si="46"/>
        <v>0</v>
      </c>
      <c r="N69" s="44">
        <f t="shared" si="47"/>
        <v>0</v>
      </c>
      <c r="O69" s="44">
        <f t="shared" si="48"/>
        <v>0</v>
      </c>
      <c r="P69" s="44">
        <f t="shared" si="49"/>
        <v>0</v>
      </c>
      <c r="Q69" s="44">
        <f t="shared" si="50"/>
        <v>0</v>
      </c>
      <c r="R69" s="44">
        <f t="shared" si="51"/>
        <v>0</v>
      </c>
      <c r="S69" s="44">
        <f t="shared" si="52"/>
        <v>0</v>
      </c>
      <c r="T69" s="44">
        <f t="shared" si="53"/>
        <v>0</v>
      </c>
      <c r="U69" s="44">
        <f t="shared" si="54"/>
        <v>0</v>
      </c>
      <c r="V69" s="44">
        <f t="shared" si="55"/>
        <v>0</v>
      </c>
    </row>
    <row r="70" spans="1:22">
      <c r="A70" s="4" t="s">
        <v>166</v>
      </c>
      <c r="B70" s="4"/>
      <c r="C70" s="44">
        <f t="shared" si="40"/>
        <v>6.5025810077166366E-5</v>
      </c>
      <c r="D70" s="44">
        <f t="shared" si="41"/>
        <v>2.4722123477714613E-6</v>
      </c>
      <c r="E70" s="44">
        <f t="shared" si="42"/>
        <v>1.9413819864686209E-7</v>
      </c>
      <c r="F70" s="44">
        <f t="shared" si="43"/>
        <v>5.2848928092317276E-8</v>
      </c>
      <c r="G70" s="44">
        <f t="shared" si="44"/>
        <v>2.5586504485227003E-8</v>
      </c>
      <c r="H70" s="44">
        <f t="shared" si="56"/>
        <v>2.4910384954934381E-5</v>
      </c>
      <c r="I70" s="44">
        <f t="shared" si="56"/>
        <v>9.4706642178309706E-7</v>
      </c>
      <c r="J70" s="44">
        <f t="shared" si="56"/>
        <v>7.4371349730389953E-8</v>
      </c>
      <c r="K70" s="44">
        <f t="shared" si="56"/>
        <v>2.0245609269196172E-8</v>
      </c>
      <c r="L70" s="44">
        <f t="shared" si="56"/>
        <v>9.8017952505595984E-9</v>
      </c>
      <c r="M70" s="44">
        <f t="shared" si="46"/>
        <v>3.3429520935193326E-5</v>
      </c>
      <c r="N70" s="44">
        <f t="shared" si="47"/>
        <v>1.2709549383236367E-6</v>
      </c>
      <c r="O70" s="44">
        <f t="shared" si="48"/>
        <v>9.9805707430393438E-8</v>
      </c>
      <c r="P70" s="44">
        <f t="shared" si="49"/>
        <v>2.7169432352600922E-8</v>
      </c>
      <c r="Q70" s="44">
        <f t="shared" si="50"/>
        <v>1.3153924362222837E-8</v>
      </c>
      <c r="R70" s="44">
        <f t="shared" si="51"/>
        <v>2.2537967340178725E-5</v>
      </c>
      <c r="S70" s="44">
        <f t="shared" si="52"/>
        <v>8.568696197085164E-7</v>
      </c>
      <c r="T70" s="44">
        <f t="shared" si="53"/>
        <v>6.7288364041781379E-8</v>
      </c>
      <c r="U70" s="44">
        <f t="shared" si="54"/>
        <v>1.8317456005463201E-8</v>
      </c>
      <c r="V70" s="44">
        <f t="shared" si="55"/>
        <v>8.8682909409824935E-9</v>
      </c>
    </row>
    <row r="71" spans="1:22">
      <c r="A71" s="4" t="s">
        <v>13</v>
      </c>
      <c r="B71" s="4"/>
      <c r="C71" s="44">
        <f t="shared" si="40"/>
        <v>4.5393903713801416E-6</v>
      </c>
      <c r="D71" s="44">
        <f t="shared" si="41"/>
        <v>1.6875130134512348E-7</v>
      </c>
      <c r="E71" s="44">
        <f t="shared" si="42"/>
        <v>1.1697780230112763E-8</v>
      </c>
      <c r="F71" s="44">
        <f t="shared" si="43"/>
        <v>2.5440440720299107E-9</v>
      </c>
      <c r="G71" s="44">
        <f t="shared" si="44"/>
        <v>9.5975771466317935E-10</v>
      </c>
      <c r="H71" s="44">
        <f t="shared" si="56"/>
        <v>4.4318218791673414E-6</v>
      </c>
      <c r="I71" s="44">
        <f t="shared" si="56"/>
        <v>1.6475245534168452E-7</v>
      </c>
      <c r="J71" s="44">
        <f t="shared" si="56"/>
        <v>1.1420581646460802E-8</v>
      </c>
      <c r="K71" s="44">
        <f t="shared" si="56"/>
        <v>2.483758667479439E-9</v>
      </c>
      <c r="L71" s="44">
        <f t="shared" si="56"/>
        <v>9.3701464085599508E-10</v>
      </c>
      <c r="M71" s="44">
        <f t="shared" si="46"/>
        <v>6.2604862467849343E-6</v>
      </c>
      <c r="N71" s="44">
        <f t="shared" si="47"/>
        <v>2.3273283740014658E-7</v>
      </c>
      <c r="O71" s="44">
        <f t="shared" si="48"/>
        <v>1.6132957568544144E-8</v>
      </c>
      <c r="P71" s="44">
        <f t="shared" si="49"/>
        <v>3.5086105448374596E-9</v>
      </c>
      <c r="Q71" s="44">
        <f t="shared" si="50"/>
        <v>1.3236468955781289E-9</v>
      </c>
      <c r="R71" s="44">
        <f t="shared" si="51"/>
        <v>2.6569417576561491E-6</v>
      </c>
      <c r="S71" s="44">
        <f t="shared" si="52"/>
        <v>9.8771496284941927E-8</v>
      </c>
      <c r="T71" s="44">
        <f t="shared" si="53"/>
        <v>6.8468050162034416E-9</v>
      </c>
      <c r="U71" s="44">
        <f t="shared" si="54"/>
        <v>1.4890494923966538E-9</v>
      </c>
      <c r="V71" s="44">
        <f t="shared" si="55"/>
        <v>5.6175392303745336E-10</v>
      </c>
    </row>
    <row r="72" spans="1:22">
      <c r="A72" s="4" t="s">
        <v>20</v>
      </c>
      <c r="B72" s="4"/>
      <c r="C72" s="44">
        <f t="shared" si="40"/>
        <v>0</v>
      </c>
      <c r="D72" s="44">
        <f t="shared" si="41"/>
        <v>0</v>
      </c>
      <c r="E72" s="44">
        <f t="shared" si="42"/>
        <v>0</v>
      </c>
      <c r="F72" s="44">
        <f t="shared" si="43"/>
        <v>0</v>
      </c>
      <c r="G72" s="44">
        <f t="shared" si="44"/>
        <v>0</v>
      </c>
      <c r="H72" s="44">
        <f t="shared" si="56"/>
        <v>0</v>
      </c>
      <c r="I72" s="44">
        <f t="shared" si="56"/>
        <v>0</v>
      </c>
      <c r="J72" s="44">
        <f t="shared" si="56"/>
        <v>0</v>
      </c>
      <c r="K72" s="44">
        <f t="shared" si="56"/>
        <v>0</v>
      </c>
      <c r="L72" s="44">
        <f t="shared" si="56"/>
        <v>0</v>
      </c>
      <c r="M72" s="44">
        <f t="shared" si="46"/>
        <v>0</v>
      </c>
      <c r="N72" s="44">
        <f t="shared" si="47"/>
        <v>0</v>
      </c>
      <c r="O72" s="44">
        <f t="shared" si="48"/>
        <v>0</v>
      </c>
      <c r="P72" s="44">
        <f t="shared" si="49"/>
        <v>0</v>
      </c>
      <c r="Q72" s="44">
        <f t="shared" si="50"/>
        <v>0</v>
      </c>
      <c r="R72" s="44">
        <f t="shared" si="51"/>
        <v>0</v>
      </c>
      <c r="S72" s="44">
        <f t="shared" si="52"/>
        <v>0</v>
      </c>
      <c r="T72" s="44">
        <f t="shared" si="53"/>
        <v>0</v>
      </c>
      <c r="U72" s="44">
        <f t="shared" si="54"/>
        <v>0</v>
      </c>
      <c r="V72" s="44">
        <f t="shared" si="55"/>
        <v>0</v>
      </c>
    </row>
    <row r="73" spans="1:22">
      <c r="A73" s="4" t="s">
        <v>167</v>
      </c>
      <c r="B73" s="4"/>
      <c r="C73" s="44">
        <f t="shared" si="40"/>
        <v>0</v>
      </c>
      <c r="D73" s="44">
        <f t="shared" si="41"/>
        <v>0</v>
      </c>
      <c r="E73" s="44">
        <f t="shared" si="42"/>
        <v>0</v>
      </c>
      <c r="F73" s="44">
        <f t="shared" si="43"/>
        <v>0</v>
      </c>
      <c r="G73" s="44">
        <f t="shared" si="44"/>
        <v>0</v>
      </c>
      <c r="H73" s="44">
        <f t="shared" si="56"/>
        <v>0</v>
      </c>
      <c r="I73" s="44">
        <f t="shared" si="56"/>
        <v>0</v>
      </c>
      <c r="J73" s="44">
        <f t="shared" si="56"/>
        <v>0</v>
      </c>
      <c r="K73" s="44">
        <f t="shared" si="56"/>
        <v>0</v>
      </c>
      <c r="L73" s="44">
        <f t="shared" si="56"/>
        <v>0</v>
      </c>
      <c r="M73" s="44">
        <f t="shared" si="46"/>
        <v>0</v>
      </c>
      <c r="N73" s="44">
        <f t="shared" si="47"/>
        <v>0</v>
      </c>
      <c r="O73" s="44">
        <f t="shared" si="48"/>
        <v>0</v>
      </c>
      <c r="P73" s="44">
        <f t="shared" si="49"/>
        <v>0</v>
      </c>
      <c r="Q73" s="44">
        <f t="shared" si="50"/>
        <v>0</v>
      </c>
      <c r="R73" s="44">
        <f t="shared" si="51"/>
        <v>0</v>
      </c>
      <c r="S73" s="44">
        <f t="shared" si="52"/>
        <v>0</v>
      </c>
      <c r="T73" s="44">
        <f t="shared" si="53"/>
        <v>0</v>
      </c>
      <c r="U73" s="44">
        <f t="shared" si="54"/>
        <v>0</v>
      </c>
      <c r="V73" s="44">
        <f t="shared" si="55"/>
        <v>0</v>
      </c>
    </row>
    <row r="74" spans="1:22">
      <c r="A74" s="4"/>
      <c r="B74" s="4" t="s">
        <v>169</v>
      </c>
      <c r="C74" s="44">
        <f t="shared" si="40"/>
        <v>2.5135071776711428E-15</v>
      </c>
      <c r="D74" s="44">
        <f t="shared" si="41"/>
        <v>1.2641610827118754E-15</v>
      </c>
      <c r="E74" s="44">
        <f t="shared" si="42"/>
        <v>3.432012725070324E-16</v>
      </c>
      <c r="F74" s="44">
        <f t="shared" si="43"/>
        <v>1.1922446099692879E-16</v>
      </c>
      <c r="G74" s="44">
        <f t="shared" si="44"/>
        <v>6.4610089102669907E-17</v>
      </c>
      <c r="H74" s="44">
        <f t="shared" si="56"/>
        <v>1.1763070575445319E-15</v>
      </c>
      <c r="I74" s="44">
        <f t="shared" si="56"/>
        <v>5.9162019375847365E-16</v>
      </c>
      <c r="J74" s="44">
        <f t="shared" si="56"/>
        <v>1.6061624275222427E-16</v>
      </c>
      <c r="K74" s="44">
        <f t="shared" si="56"/>
        <v>5.5796369371251175E-17</v>
      </c>
      <c r="L74" s="44">
        <f t="shared" si="56"/>
        <v>3.0237154075075959E-17</v>
      </c>
      <c r="M74" s="44">
        <f t="shared" si="46"/>
        <v>1.0869220227767105E-15</v>
      </c>
      <c r="N74" s="44">
        <f t="shared" si="47"/>
        <v>5.4666425198351365E-16</v>
      </c>
      <c r="O74" s="44">
        <f t="shared" si="48"/>
        <v>1.4841136108412211E-16</v>
      </c>
      <c r="P74" s="44">
        <f t="shared" si="49"/>
        <v>5.1556523674347589E-17</v>
      </c>
      <c r="Q74" s="44">
        <f t="shared" si="50"/>
        <v>2.7939497990343744E-17</v>
      </c>
      <c r="R74" s="44">
        <f t="shared" si="51"/>
        <v>5.5776261695120664E-15</v>
      </c>
      <c r="S74" s="44">
        <f t="shared" si="52"/>
        <v>2.8052507667575042E-15</v>
      </c>
      <c r="T74" s="44">
        <f t="shared" si="53"/>
        <v>7.6158461608957399E-16</v>
      </c>
      <c r="U74" s="44">
        <f t="shared" si="54"/>
        <v>2.6456637148678369E-16</v>
      </c>
      <c r="V74" s="44">
        <f t="shared" si="55"/>
        <v>1.4337373968729025E-16</v>
      </c>
    </row>
    <row r="75" spans="1:22">
      <c r="A75" s="4" t="s">
        <v>168</v>
      </c>
      <c r="B75" s="4"/>
      <c r="C75" s="44">
        <f t="shared" si="40"/>
        <v>0</v>
      </c>
      <c r="D75" s="44">
        <f t="shared" si="41"/>
        <v>0</v>
      </c>
      <c r="E75" s="44">
        <f t="shared" si="42"/>
        <v>0</v>
      </c>
      <c r="F75" s="44">
        <f t="shared" si="43"/>
        <v>0</v>
      </c>
      <c r="G75" s="44">
        <f t="shared" si="44"/>
        <v>0</v>
      </c>
      <c r="H75" s="44">
        <f t="shared" si="56"/>
        <v>0</v>
      </c>
      <c r="I75" s="44">
        <f t="shared" si="56"/>
        <v>0</v>
      </c>
      <c r="J75" s="44">
        <f t="shared" si="56"/>
        <v>0</v>
      </c>
      <c r="K75" s="44">
        <f t="shared" si="56"/>
        <v>0</v>
      </c>
      <c r="L75" s="44">
        <f t="shared" si="56"/>
        <v>0</v>
      </c>
      <c r="M75" s="44">
        <f t="shared" si="46"/>
        <v>0</v>
      </c>
      <c r="N75" s="44">
        <f t="shared" si="47"/>
        <v>0</v>
      </c>
      <c r="O75" s="44">
        <f t="shared" si="48"/>
        <v>0</v>
      </c>
      <c r="P75" s="44">
        <f t="shared" si="49"/>
        <v>0</v>
      </c>
      <c r="Q75" s="44">
        <f t="shared" si="50"/>
        <v>0</v>
      </c>
      <c r="R75" s="44">
        <f t="shared" si="51"/>
        <v>0</v>
      </c>
      <c r="S75" s="44">
        <f t="shared" si="52"/>
        <v>0</v>
      </c>
      <c r="T75" s="44">
        <f t="shared" si="53"/>
        <v>0</v>
      </c>
      <c r="U75" s="44">
        <f t="shared" si="54"/>
        <v>0</v>
      </c>
      <c r="V75" s="44">
        <f t="shared" si="55"/>
        <v>0</v>
      </c>
    </row>
    <row r="76" spans="1:22">
      <c r="A76" s="4"/>
      <c r="B76" s="4" t="s">
        <v>170</v>
      </c>
      <c r="C76" s="44">
        <f t="shared" si="40"/>
        <v>2.8590041707385719E-10</v>
      </c>
      <c r="D76" s="44">
        <f t="shared" si="41"/>
        <v>8.2707431619841061E-15</v>
      </c>
      <c r="E76" s="44">
        <f t="shared" si="42"/>
        <v>3.2150626561013651E-35</v>
      </c>
      <c r="F76" s="44">
        <f t="shared" si="43"/>
        <v>9.3717419247042697E-71</v>
      </c>
      <c r="G76" s="44">
        <f t="shared" si="44"/>
        <v>5.6551617642263616E-110</v>
      </c>
      <c r="H76" s="44">
        <f t="shared" si="56"/>
        <v>5.5973469696757508E-9</v>
      </c>
      <c r="I76" s="44">
        <f t="shared" si="56"/>
        <v>1.6192427995912612E-13</v>
      </c>
      <c r="J76" s="44">
        <f t="shared" si="56"/>
        <v>6.2944368530941149E-34</v>
      </c>
      <c r="K76" s="44">
        <f t="shared" si="56"/>
        <v>1.8347958985059942E-69</v>
      </c>
      <c r="L76" s="44">
        <f t="shared" si="56"/>
        <v>1.1071653160912104E-108</v>
      </c>
      <c r="M76" s="44">
        <f t="shared" si="46"/>
        <v>4.22314801304877E-13</v>
      </c>
      <c r="N76" s="44">
        <f t="shared" si="47"/>
        <v>1.2217041481946043E-17</v>
      </c>
      <c r="O76" s="44">
        <f t="shared" si="48"/>
        <v>4.7490960688015477E-38</v>
      </c>
      <c r="P76" s="44">
        <f t="shared" si="49"/>
        <v>1.3843370252200915E-73</v>
      </c>
      <c r="Q76" s="44">
        <f t="shared" si="50"/>
        <v>8.3534628639217071E-113</v>
      </c>
      <c r="R76" s="44">
        <f t="shared" si="51"/>
        <v>4.4242502993844253E-14</v>
      </c>
      <c r="S76" s="44">
        <f t="shared" si="52"/>
        <v>1.279880536203871E-18</v>
      </c>
      <c r="T76" s="44">
        <f t="shared" si="53"/>
        <v>4.9752435006492404E-39</v>
      </c>
      <c r="U76" s="44">
        <f t="shared" si="54"/>
        <v>1.4502578359448578E-74</v>
      </c>
      <c r="V76" s="44">
        <f t="shared" si="55"/>
        <v>8.7512468098227395E-114</v>
      </c>
    </row>
    <row r="77" spans="1:22">
      <c r="A77" s="4" t="s">
        <v>11</v>
      </c>
      <c r="B77" s="4"/>
      <c r="C77" s="44">
        <f t="shared" si="40"/>
        <v>5.294663671604905E-5</v>
      </c>
      <c r="D77" s="44">
        <f t="shared" si="41"/>
        <v>2.01249226089533E-6</v>
      </c>
      <c r="E77" s="44">
        <f t="shared" si="42"/>
        <v>1.5782681122334997E-7</v>
      </c>
      <c r="F77" s="44">
        <f t="shared" si="43"/>
        <v>4.286120524889973E-8</v>
      </c>
      <c r="G77" s="44">
        <f t="shared" si="44"/>
        <v>2.0695781562454512E-8</v>
      </c>
      <c r="H77" s="44">
        <f t="shared" si="56"/>
        <v>1.477329782097499E-5</v>
      </c>
      <c r="I77" s="44">
        <f t="shared" si="56"/>
        <v>5.6153042717446072E-7</v>
      </c>
      <c r="J77" s="44">
        <f t="shared" si="56"/>
        <v>4.4037216166189296E-8</v>
      </c>
      <c r="K77" s="44">
        <f t="shared" si="56"/>
        <v>1.1959236495110516E-8</v>
      </c>
      <c r="L77" s="44">
        <f t="shared" si="56"/>
        <v>5.7745867088722369E-9</v>
      </c>
      <c r="M77" s="44">
        <f t="shared" si="46"/>
        <v>2.6635069794020601E-5</v>
      </c>
      <c r="N77" s="44">
        <f t="shared" si="47"/>
        <v>1.0123942738108891E-6</v>
      </c>
      <c r="O77" s="44">
        <f t="shared" si="48"/>
        <v>7.9395564912764648E-8</v>
      </c>
      <c r="P77" s="44">
        <f t="shared" si="49"/>
        <v>2.1561543170016769E-8</v>
      </c>
      <c r="Q77" s="44">
        <f t="shared" si="50"/>
        <v>1.0411116183149216E-8</v>
      </c>
      <c r="R77" s="44">
        <f t="shared" si="51"/>
        <v>1.3263617751678276E-4</v>
      </c>
      <c r="S77" s="44">
        <f t="shared" si="52"/>
        <v>5.0414775578436987E-6</v>
      </c>
      <c r="T77" s="44">
        <f t="shared" si="53"/>
        <v>3.9537062689352438E-7</v>
      </c>
      <c r="U77" s="44">
        <f t="shared" si="54"/>
        <v>1.0737124736486083E-7</v>
      </c>
      <c r="V77" s="44">
        <f t="shared" si="55"/>
        <v>5.1844829576006214E-8</v>
      </c>
    </row>
    <row r="78" spans="1:22">
      <c r="A78" s="4" t="s">
        <v>12</v>
      </c>
      <c r="B78" s="4"/>
      <c r="C78" s="44">
        <f t="shared" si="40"/>
        <v>6.3515973439258187E-5</v>
      </c>
      <c r="D78" s="44">
        <f t="shared" si="41"/>
        <v>2.4147701528540797E-6</v>
      </c>
      <c r="E78" s="44">
        <f t="shared" si="42"/>
        <v>1.8961000529679993E-7</v>
      </c>
      <c r="F78" s="44">
        <f t="shared" si="43"/>
        <v>5.160774061075599E-8</v>
      </c>
      <c r="G78" s="44">
        <f t="shared" si="44"/>
        <v>2.4981014700393814E-8</v>
      </c>
      <c r="H78" s="44">
        <f t="shared" si="56"/>
        <v>2.3616295726990732E-5</v>
      </c>
      <c r="I78" s="44">
        <f t="shared" si="56"/>
        <v>8.9785172067070197E-7</v>
      </c>
      <c r="J78" s="44">
        <f t="shared" si="56"/>
        <v>7.0500154770796586E-8</v>
      </c>
      <c r="K78" s="44">
        <f t="shared" si="56"/>
        <v>1.9188616627768355E-8</v>
      </c>
      <c r="L78" s="44">
        <f t="shared" si="56"/>
        <v>9.2883569089749492E-9</v>
      </c>
      <c r="M78" s="44">
        <f t="shared" si="46"/>
        <v>3.2135416103393783E-5</v>
      </c>
      <c r="N78" s="44">
        <f t="shared" si="47"/>
        <v>1.2217343048395852E-6</v>
      </c>
      <c r="O78" s="44">
        <f t="shared" si="48"/>
        <v>9.5931717450672966E-8</v>
      </c>
      <c r="P78" s="44">
        <f t="shared" si="49"/>
        <v>2.6110537694406255E-8</v>
      </c>
      <c r="Q78" s="44">
        <f t="shared" si="50"/>
        <v>1.2638951410386005E-8</v>
      </c>
      <c r="R78" s="44">
        <f t="shared" si="51"/>
        <v>1.6499055918856538E-4</v>
      </c>
      <c r="S78" s="44">
        <f t="shared" si="52"/>
        <v>6.2726627060555892E-6</v>
      </c>
      <c r="T78" s="44">
        <f t="shared" si="53"/>
        <v>4.9253532785077067E-7</v>
      </c>
      <c r="U78" s="44">
        <f t="shared" si="54"/>
        <v>1.3405745863235426E-7</v>
      </c>
      <c r="V78" s="44">
        <f t="shared" si="55"/>
        <v>6.4891260596948281E-8</v>
      </c>
    </row>
    <row r="79" spans="1:22">
      <c r="A79" s="2"/>
      <c r="B79" s="4" t="s">
        <v>143</v>
      </c>
      <c r="C79" s="44">
        <f t="shared" si="40"/>
        <v>6.9369363996614605E-11</v>
      </c>
      <c r="D79" s="44">
        <f t="shared" si="41"/>
        <v>2.6373061866349274E-12</v>
      </c>
      <c r="E79" s="44">
        <f t="shared" si="42"/>
        <v>2.0708374228747958E-13</v>
      </c>
      <c r="F79" s="44">
        <f t="shared" si="43"/>
        <v>5.6363713718314286E-14</v>
      </c>
      <c r="G79" s="44">
        <f t="shared" si="44"/>
        <v>2.7283170010983584E-14</v>
      </c>
      <c r="H79" s="44">
        <f t="shared" ref="H79:L79" si="57">H30*VLOOKUP(IF(ISBLANK($A79),$B79,$A79),Radionuclide_specific,13,FALSE)</f>
        <v>1.3567831487573151E-9</v>
      </c>
      <c r="I79" s="44">
        <f t="shared" si="57"/>
        <v>5.1582606297418434E-11</v>
      </c>
      <c r="J79" s="44">
        <f t="shared" si="57"/>
        <v>4.0503143712109979E-12</v>
      </c>
      <c r="K79" s="44">
        <f t="shared" si="57"/>
        <v>1.102407930078794E-12</v>
      </c>
      <c r="L79" s="44">
        <f t="shared" si="57"/>
        <v>5.3362670756776721E-13</v>
      </c>
      <c r="M79" s="44">
        <f t="shared" si="46"/>
        <v>1.101748722299173E-11</v>
      </c>
      <c r="N79" s="44">
        <f t="shared" si="47"/>
        <v>4.188662767008414E-13</v>
      </c>
      <c r="O79" s="44">
        <f t="shared" si="48"/>
        <v>3.2889770833893815E-14</v>
      </c>
      <c r="P79" s="44">
        <f t="shared" si="49"/>
        <v>8.9518839434969738E-15</v>
      </c>
      <c r="Q79" s="44">
        <f t="shared" si="50"/>
        <v>4.3332093546856281E-15</v>
      </c>
      <c r="R79" s="44">
        <f t="shared" si="51"/>
        <v>2.3871222316482084E-16</v>
      </c>
      <c r="S79" s="44">
        <f t="shared" si="52"/>
        <v>9.0754359951848974E-18</v>
      </c>
      <c r="T79" s="44">
        <f t="shared" si="53"/>
        <v>7.1261170140103266E-19</v>
      </c>
      <c r="U79" s="44">
        <f t="shared" si="54"/>
        <v>1.9395748544243443E-19</v>
      </c>
      <c r="V79" s="44">
        <f t="shared" si="55"/>
        <v>9.3886202684855271E-20</v>
      </c>
    </row>
    <row r="80" spans="1:22">
      <c r="A80" s="4" t="s">
        <v>27</v>
      </c>
      <c r="B80" s="4"/>
      <c r="C80" s="44">
        <f t="shared" si="40"/>
        <v>4.4320965320026453E-6</v>
      </c>
      <c r="D80" s="44">
        <f t="shared" si="41"/>
        <v>1.68499873684618E-7</v>
      </c>
      <c r="E80" s="44">
        <f t="shared" si="42"/>
        <v>1.3230348905410959E-8</v>
      </c>
      <c r="F80" s="44">
        <f t="shared" si="43"/>
        <v>3.6008097258562651E-9</v>
      </c>
      <c r="G80" s="44">
        <f t="shared" si="44"/>
        <v>1.7428818010511464E-9</v>
      </c>
      <c r="H80" s="44">
        <f t="shared" ref="H80:L80" si="58">H31*VLOOKUP(IF(ISBLANK($A80),$B80,$A80),Radionuclide_specific,13,FALSE)</f>
        <v>1.50971658024421E-5</v>
      </c>
      <c r="I80" s="44">
        <f t="shared" si="58"/>
        <v>5.7396550646828518E-7</v>
      </c>
      <c r="J80" s="44">
        <f t="shared" si="58"/>
        <v>4.5066881916241707E-8</v>
      </c>
      <c r="K80" s="44">
        <f t="shared" si="58"/>
        <v>1.2265531912892388E-8</v>
      </c>
      <c r="L80" s="44">
        <f t="shared" si="58"/>
        <v>5.9368236532155841E-9</v>
      </c>
      <c r="M80" s="44">
        <f t="shared" si="46"/>
        <v>1.3371775425020146E-6</v>
      </c>
      <c r="N80" s="44">
        <f t="shared" si="47"/>
        <v>5.083694485861954E-8</v>
      </c>
      <c r="O80" s="44">
        <f t="shared" si="48"/>
        <v>3.9916381125814087E-9</v>
      </c>
      <c r="P80" s="44">
        <f t="shared" si="49"/>
        <v>1.0863756837133258E-9</v>
      </c>
      <c r="Q80" s="44">
        <f t="shared" si="50"/>
        <v>5.2583295214195177E-10</v>
      </c>
      <c r="R80" s="44">
        <f t="shared" si="51"/>
        <v>2.5880855661329314E-6</v>
      </c>
      <c r="S80" s="44">
        <f t="shared" si="52"/>
        <v>9.8394086823134596E-8</v>
      </c>
      <c r="T80" s="44">
        <f t="shared" si="53"/>
        <v>7.7257511856414359E-9</v>
      </c>
      <c r="U80" s="44">
        <f t="shared" si="54"/>
        <v>2.1026626136386948E-9</v>
      </c>
      <c r="V80" s="44">
        <f t="shared" si="55"/>
        <v>1.0177411976941001E-9</v>
      </c>
    </row>
    <row r="81" spans="1:22">
      <c r="A81" s="4" t="s">
        <v>23</v>
      </c>
      <c r="B81" s="4"/>
      <c r="C81" s="44">
        <f t="shared" si="40"/>
        <v>5.3263838722822118E-7</v>
      </c>
      <c r="D81" s="44">
        <f t="shared" si="41"/>
        <v>2.0223948742868488E-8</v>
      </c>
      <c r="E81" s="44">
        <f t="shared" si="42"/>
        <v>1.5766813105228665E-9</v>
      </c>
      <c r="F81" s="44">
        <f t="shared" si="43"/>
        <v>4.2364690514713661E-10</v>
      </c>
      <c r="G81" s="44">
        <f t="shared" si="44"/>
        <v>2.0215490917114207E-10</v>
      </c>
      <c r="H81" s="44">
        <f t="shared" ref="H81:L90" si="59">H32*VLOOKUP(IF(ISBLANK($A81),$B81,$A81),Radionuclide_specific,13,FALSE)</f>
        <v>1.0253828061822639E-5</v>
      </c>
      <c r="I81" s="44">
        <f t="shared" si="59"/>
        <v>3.8933148288396627E-7</v>
      </c>
      <c r="J81" s="44">
        <f t="shared" si="59"/>
        <v>3.0352711058851132E-8</v>
      </c>
      <c r="K81" s="44">
        <f t="shared" si="59"/>
        <v>8.1556317164964965E-9</v>
      </c>
      <c r="L81" s="44">
        <f t="shared" si="59"/>
        <v>3.8916866117764393E-9</v>
      </c>
      <c r="M81" s="44">
        <f t="shared" si="46"/>
        <v>8.7874551739068877E-6</v>
      </c>
      <c r="N81" s="44">
        <f t="shared" si="47"/>
        <v>3.3365421508983437E-7</v>
      </c>
      <c r="O81" s="44">
        <f t="shared" si="48"/>
        <v>2.6012049961055388E-8</v>
      </c>
      <c r="P81" s="44">
        <f t="shared" si="49"/>
        <v>6.9893163500995211E-9</v>
      </c>
      <c r="Q81" s="44">
        <f t="shared" si="50"/>
        <v>3.335146780859935E-9</v>
      </c>
      <c r="R81" s="44">
        <f t="shared" si="51"/>
        <v>1.1321261266996606E-5</v>
      </c>
      <c r="S81" s="44">
        <f t="shared" si="52"/>
        <v>4.2986125870469459E-7</v>
      </c>
      <c r="T81" s="44">
        <f t="shared" si="53"/>
        <v>3.3512457005040686E-8</v>
      </c>
      <c r="U81" s="44">
        <f t="shared" si="54"/>
        <v>9.004640696447236E-9</v>
      </c>
      <c r="V81" s="44">
        <f t="shared" si="55"/>
        <v>4.296814871046542E-9</v>
      </c>
    </row>
    <row r="82" spans="1:22">
      <c r="A82" s="4" t="s">
        <v>29</v>
      </c>
      <c r="B82" s="4"/>
      <c r="C82" s="44">
        <f t="shared" si="40"/>
        <v>0</v>
      </c>
      <c r="D82" s="44">
        <f t="shared" si="41"/>
        <v>0</v>
      </c>
      <c r="E82" s="44">
        <f t="shared" si="42"/>
        <v>0</v>
      </c>
      <c r="F82" s="44">
        <f t="shared" si="43"/>
        <v>0</v>
      </c>
      <c r="G82" s="44">
        <f t="shared" si="44"/>
        <v>0</v>
      </c>
      <c r="H82" s="44">
        <f t="shared" si="59"/>
        <v>0</v>
      </c>
      <c r="I82" s="44">
        <f t="shared" si="59"/>
        <v>0</v>
      </c>
      <c r="J82" s="44">
        <f t="shared" si="59"/>
        <v>0</v>
      </c>
      <c r="K82" s="44">
        <f t="shared" si="59"/>
        <v>0</v>
      </c>
      <c r="L82" s="44">
        <f t="shared" si="59"/>
        <v>0</v>
      </c>
      <c r="M82" s="44">
        <f t="shared" si="46"/>
        <v>0</v>
      </c>
      <c r="N82" s="44">
        <f t="shared" si="47"/>
        <v>0</v>
      </c>
      <c r="O82" s="44">
        <f t="shared" si="48"/>
        <v>0</v>
      </c>
      <c r="P82" s="44">
        <f t="shared" si="49"/>
        <v>0</v>
      </c>
      <c r="Q82" s="44">
        <f t="shared" si="50"/>
        <v>0</v>
      </c>
      <c r="R82" s="44">
        <f t="shared" si="51"/>
        <v>0</v>
      </c>
      <c r="S82" s="44">
        <f t="shared" si="52"/>
        <v>0</v>
      </c>
      <c r="T82" s="44">
        <f t="shared" si="53"/>
        <v>0</v>
      </c>
      <c r="U82" s="44">
        <f t="shared" si="54"/>
        <v>0</v>
      </c>
      <c r="V82" s="44">
        <f t="shared" si="55"/>
        <v>0</v>
      </c>
    </row>
    <row r="83" spans="1:22">
      <c r="A83" s="4"/>
      <c r="B83" s="4" t="s">
        <v>30</v>
      </c>
      <c r="C83" s="44">
        <f t="shared" si="40"/>
        <v>0</v>
      </c>
      <c r="D83" s="44">
        <f t="shared" si="41"/>
        <v>0</v>
      </c>
      <c r="E83" s="44">
        <f t="shared" si="42"/>
        <v>0</v>
      </c>
      <c r="F83" s="44">
        <f t="shared" si="43"/>
        <v>0</v>
      </c>
      <c r="G83" s="44">
        <f t="shared" si="44"/>
        <v>0</v>
      </c>
      <c r="H83" s="44">
        <f t="shared" si="59"/>
        <v>0</v>
      </c>
      <c r="I83" s="44">
        <f t="shared" si="59"/>
        <v>0</v>
      </c>
      <c r="J83" s="44">
        <f t="shared" si="59"/>
        <v>0</v>
      </c>
      <c r="K83" s="44">
        <f t="shared" si="59"/>
        <v>0</v>
      </c>
      <c r="L83" s="44">
        <f t="shared" si="59"/>
        <v>0</v>
      </c>
      <c r="M83" s="44">
        <f t="shared" si="46"/>
        <v>0</v>
      </c>
      <c r="N83" s="44">
        <f t="shared" si="47"/>
        <v>0</v>
      </c>
      <c r="O83" s="44">
        <f t="shared" si="48"/>
        <v>0</v>
      </c>
      <c r="P83" s="44">
        <f t="shared" si="49"/>
        <v>0</v>
      </c>
      <c r="Q83" s="44">
        <f t="shared" si="50"/>
        <v>0</v>
      </c>
      <c r="R83" s="44">
        <f t="shared" si="51"/>
        <v>0</v>
      </c>
      <c r="S83" s="44">
        <f t="shared" si="52"/>
        <v>0</v>
      </c>
      <c r="T83" s="44">
        <f t="shared" si="53"/>
        <v>0</v>
      </c>
      <c r="U83" s="44">
        <f t="shared" si="54"/>
        <v>0</v>
      </c>
      <c r="V83" s="44">
        <f t="shared" si="55"/>
        <v>0</v>
      </c>
    </row>
    <row r="84" spans="1:22">
      <c r="A84" s="4"/>
      <c r="B84" s="4" t="s">
        <v>31</v>
      </c>
      <c r="C84" s="44">
        <f t="shared" si="40"/>
        <v>1.0730028138423522E-9</v>
      </c>
      <c r="D84" s="44">
        <f t="shared" si="41"/>
        <v>6.457997296746735E-11</v>
      </c>
      <c r="E84" s="44">
        <f t="shared" si="42"/>
        <v>5.7864311752643996E-12</v>
      </c>
      <c r="F84" s="44">
        <f t="shared" si="43"/>
        <v>1.2018569018199382E-12</v>
      </c>
      <c r="G84" s="44">
        <f t="shared" si="44"/>
        <v>3.8532139972916461E-13</v>
      </c>
      <c r="H84" s="44">
        <f t="shared" si="59"/>
        <v>2.12460671116933E-8</v>
      </c>
      <c r="I84" s="44">
        <f t="shared" si="59"/>
        <v>1.278720262461248E-9</v>
      </c>
      <c r="J84" s="44">
        <f t="shared" si="59"/>
        <v>1.1457463438201589E-10</v>
      </c>
      <c r="K84" s="44">
        <f t="shared" si="59"/>
        <v>2.3797451474782252E-11</v>
      </c>
      <c r="L84" s="44">
        <f t="shared" si="59"/>
        <v>7.629583270990581E-12</v>
      </c>
      <c r="M84" s="44">
        <f t="shared" si="46"/>
        <v>1.0026920881489789E-10</v>
      </c>
      <c r="N84" s="44">
        <f t="shared" si="47"/>
        <v>6.0348236847091997E-12</v>
      </c>
      <c r="O84" s="44">
        <f t="shared" si="48"/>
        <v>5.4072633204749951E-13</v>
      </c>
      <c r="P84" s="44">
        <f t="shared" si="49"/>
        <v>1.1231027458602272E-13</v>
      </c>
      <c r="Q84" s="44">
        <f t="shared" si="50"/>
        <v>3.6007241912013106E-14</v>
      </c>
      <c r="R84" s="44">
        <f t="shared" si="51"/>
        <v>1.7119133212299637E-14</v>
      </c>
      <c r="S84" s="44">
        <f t="shared" si="52"/>
        <v>1.030335751047912E-15</v>
      </c>
      <c r="T84" s="44">
        <f t="shared" si="53"/>
        <v>9.2319129861768198E-17</v>
      </c>
      <c r="U84" s="44">
        <f t="shared" si="54"/>
        <v>1.9174924929320953E-17</v>
      </c>
      <c r="V84" s="44">
        <f t="shared" si="55"/>
        <v>6.1475778874168711E-18</v>
      </c>
    </row>
    <row r="85" spans="1:22">
      <c r="A85" s="4"/>
      <c r="B85" s="4" t="s">
        <v>32</v>
      </c>
      <c r="C85" s="44">
        <f t="shared" si="40"/>
        <v>8.2997226198916994E-10</v>
      </c>
      <c r="D85" s="44">
        <f t="shared" si="41"/>
        <v>4.9952885073126454E-11</v>
      </c>
      <c r="E85" s="44">
        <f t="shared" si="42"/>
        <v>4.4758292424053687E-12</v>
      </c>
      <c r="F85" s="44">
        <f t="shared" si="43"/>
        <v>9.2964144969832817E-13</v>
      </c>
      <c r="G85" s="44">
        <f t="shared" si="44"/>
        <v>2.9804774936315725E-13</v>
      </c>
      <c r="H85" s="44">
        <f t="shared" si="59"/>
        <v>1.5896337982849665E-8</v>
      </c>
      <c r="I85" s="44">
        <f t="shared" si="59"/>
        <v>9.5674034025877561E-10</v>
      </c>
      <c r="J85" s="44">
        <f t="shared" si="59"/>
        <v>8.5724906300213329E-11</v>
      </c>
      <c r="K85" s="44">
        <f t="shared" si="59"/>
        <v>1.7805287434369456E-11</v>
      </c>
      <c r="L85" s="44">
        <f t="shared" si="59"/>
        <v>5.7084651811728093E-12</v>
      </c>
      <c r="M85" s="44">
        <f t="shared" si="46"/>
        <v>2.170461532273704E-10</v>
      </c>
      <c r="N85" s="44">
        <f t="shared" si="47"/>
        <v>1.3063185415071743E-11</v>
      </c>
      <c r="O85" s="44">
        <f t="shared" si="48"/>
        <v>1.1704746821759896E-12</v>
      </c>
      <c r="P85" s="44">
        <f t="shared" si="49"/>
        <v>2.4311065535389065E-13</v>
      </c>
      <c r="Q85" s="44">
        <f t="shared" si="50"/>
        <v>7.7942505358321049E-14</v>
      </c>
      <c r="R85" s="44">
        <f t="shared" si="51"/>
        <v>2.5220151607405717E-12</v>
      </c>
      <c r="S85" s="44">
        <f t="shared" si="52"/>
        <v>1.517905347525942E-13</v>
      </c>
      <c r="T85" s="44">
        <f t="shared" si="53"/>
        <v>1.3600586095706923E-14</v>
      </c>
      <c r="U85" s="44">
        <f t="shared" si="54"/>
        <v>2.8248773333374618E-15</v>
      </c>
      <c r="V85" s="44">
        <f t="shared" si="55"/>
        <v>9.056699566283785E-16</v>
      </c>
    </row>
    <row r="86" spans="1:22">
      <c r="A86" s="4"/>
      <c r="B86" s="4" t="s">
        <v>33</v>
      </c>
      <c r="C86" s="44">
        <f t="shared" si="40"/>
        <v>0</v>
      </c>
      <c r="D86" s="44">
        <f t="shared" si="41"/>
        <v>0</v>
      </c>
      <c r="E86" s="44">
        <f t="shared" si="42"/>
        <v>0</v>
      </c>
      <c r="F86" s="44">
        <f t="shared" si="43"/>
        <v>0</v>
      </c>
      <c r="G86" s="44">
        <f t="shared" si="44"/>
        <v>0</v>
      </c>
      <c r="H86" s="44">
        <f t="shared" si="59"/>
        <v>0</v>
      </c>
      <c r="I86" s="44">
        <f t="shared" si="59"/>
        <v>0</v>
      </c>
      <c r="J86" s="44">
        <f t="shared" si="59"/>
        <v>0</v>
      </c>
      <c r="K86" s="44">
        <f t="shared" si="59"/>
        <v>0</v>
      </c>
      <c r="L86" s="44">
        <f t="shared" si="59"/>
        <v>0</v>
      </c>
      <c r="M86" s="44">
        <f t="shared" si="46"/>
        <v>0</v>
      </c>
      <c r="N86" s="44">
        <f t="shared" si="47"/>
        <v>0</v>
      </c>
      <c r="O86" s="44">
        <f t="shared" si="48"/>
        <v>0</v>
      </c>
      <c r="P86" s="44">
        <f t="shared" si="49"/>
        <v>0</v>
      </c>
      <c r="Q86" s="44">
        <f t="shared" si="50"/>
        <v>0</v>
      </c>
      <c r="R86" s="44">
        <f t="shared" si="51"/>
        <v>0</v>
      </c>
      <c r="S86" s="44">
        <f t="shared" si="52"/>
        <v>0</v>
      </c>
      <c r="T86" s="44">
        <f t="shared" si="53"/>
        <v>0</v>
      </c>
      <c r="U86" s="44">
        <f t="shared" si="54"/>
        <v>0</v>
      </c>
      <c r="V86" s="44">
        <f t="shared" si="55"/>
        <v>0</v>
      </c>
    </row>
    <row r="87" spans="1:22">
      <c r="A87" s="4" t="s">
        <v>16</v>
      </c>
      <c r="B87" s="4"/>
      <c r="C87" s="44">
        <f t="shared" si="40"/>
        <v>2.8361173238850804E-5</v>
      </c>
      <c r="D87" s="44">
        <f t="shared" si="41"/>
        <v>1.078261399985022E-6</v>
      </c>
      <c r="E87" s="44">
        <f t="shared" si="42"/>
        <v>8.4673699908773643E-8</v>
      </c>
      <c r="F87" s="44">
        <f t="shared" si="43"/>
        <v>2.3050077104923711E-8</v>
      </c>
      <c r="G87" s="44">
        <f t="shared" si="44"/>
        <v>1.1159523897180963E-8</v>
      </c>
      <c r="H87" s="44">
        <f t="shared" si="59"/>
        <v>3.2782496823614616E-5</v>
      </c>
      <c r="I87" s="44">
        <f t="shared" si="59"/>
        <v>1.2463553824921928E-6</v>
      </c>
      <c r="J87" s="44">
        <f t="shared" si="59"/>
        <v>9.7873782404057741E-8</v>
      </c>
      <c r="K87" s="44">
        <f t="shared" si="59"/>
        <v>2.6643435132687482E-8</v>
      </c>
      <c r="L87" s="44">
        <f t="shared" si="59"/>
        <v>1.2899221538946816E-8</v>
      </c>
      <c r="M87" s="44">
        <f t="shared" si="46"/>
        <v>1.8008805820867242E-5</v>
      </c>
      <c r="N87" s="44">
        <f t="shared" si="47"/>
        <v>6.8467548972432954E-7</v>
      </c>
      <c r="O87" s="44">
        <f t="shared" si="48"/>
        <v>5.3766189675913297E-8</v>
      </c>
      <c r="P87" s="44">
        <f t="shared" si="49"/>
        <v>1.4636360747232927E-8</v>
      </c>
      <c r="Q87" s="44">
        <f t="shared" si="50"/>
        <v>7.0860855164609154E-9</v>
      </c>
      <c r="R87" s="44">
        <f t="shared" si="51"/>
        <v>3.5262751517506514E-6</v>
      </c>
      <c r="S87" s="44">
        <f t="shared" si="52"/>
        <v>1.3406520068254837E-7</v>
      </c>
      <c r="T87" s="44">
        <f t="shared" si="53"/>
        <v>1.0527870673068053E-8</v>
      </c>
      <c r="U87" s="44">
        <f t="shared" si="54"/>
        <v>2.8659221343384235E-9</v>
      </c>
      <c r="V87" s="44">
        <f t="shared" si="55"/>
        <v>1.3875149484327661E-9</v>
      </c>
    </row>
    <row r="88" spans="1:22">
      <c r="A88" s="4" t="s">
        <v>176</v>
      </c>
      <c r="B88" s="4"/>
      <c r="C88" s="44">
        <f t="shared" si="40"/>
        <v>8.5514871234784696E-7</v>
      </c>
      <c r="D88" s="44">
        <f t="shared" si="41"/>
        <v>3.2511847062372821E-8</v>
      </c>
      <c r="E88" s="44">
        <f t="shared" si="42"/>
        <v>2.5530942780679567E-9</v>
      </c>
      <c r="F88" s="44">
        <f t="shared" si="43"/>
        <v>6.9501153421412287E-10</v>
      </c>
      <c r="G88" s="44">
        <f t="shared" si="44"/>
        <v>3.3648581185198164E-10</v>
      </c>
      <c r="H88" s="44">
        <f t="shared" si="59"/>
        <v>1.1538576572663256E-5</v>
      </c>
      <c r="I88" s="44">
        <f t="shared" si="59"/>
        <v>4.3868444333844793E-7</v>
      </c>
      <c r="J88" s="44">
        <f t="shared" si="59"/>
        <v>3.4449065290450361E-8</v>
      </c>
      <c r="K88" s="44">
        <f t="shared" si="59"/>
        <v>9.3778353292447854E-9</v>
      </c>
      <c r="L88" s="44">
        <f t="shared" si="59"/>
        <v>4.5402246996421229E-9</v>
      </c>
      <c r="M88" s="44">
        <f t="shared" si="46"/>
        <v>1.7793132098032124E-8</v>
      </c>
      <c r="N88" s="44">
        <f t="shared" si="47"/>
        <v>6.7647601075555053E-10</v>
      </c>
      <c r="O88" s="44">
        <f t="shared" si="48"/>
        <v>5.3122390401161772E-11</v>
      </c>
      <c r="P88" s="44">
        <f t="shared" si="49"/>
        <v>1.4461147937620465E-11</v>
      </c>
      <c r="Q88" s="44">
        <f t="shared" si="50"/>
        <v>7.0012810788873858E-12</v>
      </c>
      <c r="R88" s="44">
        <f t="shared" si="51"/>
        <v>2.3939850459170494E-7</v>
      </c>
      <c r="S88" s="44">
        <f t="shared" si="52"/>
        <v>9.101677235620135E-9</v>
      </c>
      <c r="T88" s="44">
        <f t="shared" si="53"/>
        <v>7.1473761630654024E-10</v>
      </c>
      <c r="U88" s="44">
        <f t="shared" si="54"/>
        <v>1.9456817225162078E-10</v>
      </c>
      <c r="V88" s="44">
        <f t="shared" si="55"/>
        <v>9.4199054515939372E-11</v>
      </c>
    </row>
    <row r="89" spans="1:22">
      <c r="A89" s="4" t="s">
        <v>24</v>
      </c>
      <c r="B89" s="4"/>
      <c r="C89" s="44">
        <f t="shared" si="40"/>
        <v>8.551487129580963E-7</v>
      </c>
      <c r="D89" s="44">
        <f t="shared" si="41"/>
        <v>3.2511847294383198E-8</v>
      </c>
      <c r="E89" s="44">
        <f t="shared" si="42"/>
        <v>2.5530943873839911E-9</v>
      </c>
      <c r="F89" s="44">
        <f t="shared" si="43"/>
        <v>6.9501160861003144E-10</v>
      </c>
      <c r="G89" s="44">
        <f t="shared" si="44"/>
        <v>3.3648587188256464E-10</v>
      </c>
      <c r="H89" s="44">
        <f t="shared" si="59"/>
        <v>1.153857658089739E-5</v>
      </c>
      <c r="I89" s="44">
        <f t="shared" si="59"/>
        <v>4.3868444646897884E-7</v>
      </c>
      <c r="J89" s="44">
        <f t="shared" si="59"/>
        <v>3.4449066765458646E-8</v>
      </c>
      <c r="K89" s="44">
        <f t="shared" si="59"/>
        <v>9.3778363330735632E-9</v>
      </c>
      <c r="L89" s="44">
        <f t="shared" si="59"/>
        <v>4.5402255096386397E-9</v>
      </c>
      <c r="M89" s="44">
        <f t="shared" si="46"/>
        <v>1.7793132110729621E-8</v>
      </c>
      <c r="N89" s="44">
        <f t="shared" si="47"/>
        <v>6.7647601558300481E-10</v>
      </c>
      <c r="O89" s="44">
        <f t="shared" si="48"/>
        <v>5.3122392675707258E-11</v>
      </c>
      <c r="P89" s="44">
        <f t="shared" si="49"/>
        <v>1.4461149485580729E-11</v>
      </c>
      <c r="Q89" s="44">
        <f t="shared" si="50"/>
        <v>7.0012823279474355E-12</v>
      </c>
      <c r="R89" s="44">
        <f t="shared" si="51"/>
        <v>2.3939850476254396E-7</v>
      </c>
      <c r="S89" s="44">
        <f t="shared" si="52"/>
        <v>9.101677300571336E-9</v>
      </c>
      <c r="T89" s="44">
        <f t="shared" si="53"/>
        <v>7.1473764690951585E-10</v>
      </c>
      <c r="U89" s="44">
        <f t="shared" si="54"/>
        <v>1.9456819307872254E-10</v>
      </c>
      <c r="V89" s="44">
        <f t="shared" si="55"/>
        <v>9.419907132147459E-11</v>
      </c>
    </row>
    <row r="90" spans="1:22">
      <c r="A90" s="4"/>
      <c r="B90" s="4" t="s">
        <v>34</v>
      </c>
      <c r="C90" s="44">
        <f t="shared" si="40"/>
        <v>9.4465355933328161E-6</v>
      </c>
      <c r="D90" s="44">
        <f t="shared" si="41"/>
        <v>3.591472664549771E-7</v>
      </c>
      <c r="E90" s="44">
        <f t="shared" si="42"/>
        <v>2.8203161202375487E-8</v>
      </c>
      <c r="F90" s="44">
        <f t="shared" si="43"/>
        <v>7.6775557268901329E-9</v>
      </c>
      <c r="G90" s="44">
        <f t="shared" si="44"/>
        <v>3.7170444359284567E-9</v>
      </c>
      <c r="H90" s="44">
        <f t="shared" si="59"/>
        <v>1.4126668524276244E-5</v>
      </c>
      <c r="I90" s="44">
        <f t="shared" si="59"/>
        <v>5.3708095782650676E-7</v>
      </c>
      <c r="J90" s="44">
        <f t="shared" si="59"/>
        <v>4.2175960245561516E-8</v>
      </c>
      <c r="K90" s="44">
        <f t="shared" si="59"/>
        <v>1.1481276258248943E-8</v>
      </c>
      <c r="L90" s="44">
        <f t="shared" si="59"/>
        <v>5.5585938482491762E-9</v>
      </c>
      <c r="M90" s="44">
        <f t="shared" si="46"/>
        <v>7.9260315765977395E-6</v>
      </c>
      <c r="N90" s="44">
        <f t="shared" si="47"/>
        <v>3.0133931603242938E-7</v>
      </c>
      <c r="O90" s="44">
        <f t="shared" si="48"/>
        <v>2.3663611282815051E-8</v>
      </c>
      <c r="P90" s="44">
        <f t="shared" si="49"/>
        <v>6.4417847708495976E-9</v>
      </c>
      <c r="Q90" s="44">
        <f t="shared" si="50"/>
        <v>3.1187530369947669E-9</v>
      </c>
      <c r="R90" s="44">
        <f t="shared" si="51"/>
        <v>1.5420714495965671E-6</v>
      </c>
      <c r="S90" s="44">
        <f t="shared" si="52"/>
        <v>5.8627921350527081E-8</v>
      </c>
      <c r="T90" s="44">
        <f t="shared" si="53"/>
        <v>4.6039406985612959E-9</v>
      </c>
      <c r="U90" s="44">
        <f t="shared" si="54"/>
        <v>1.2532996220836632E-9</v>
      </c>
      <c r="V90" s="44">
        <f t="shared" si="55"/>
        <v>6.0677780175544442E-10</v>
      </c>
    </row>
    <row r="91" spans="1:22">
      <c r="A91" s="4"/>
      <c r="B91" s="4" t="s">
        <v>144</v>
      </c>
      <c r="C91" s="44">
        <f t="shared" si="40"/>
        <v>0</v>
      </c>
      <c r="D91" s="44">
        <f t="shared" si="41"/>
        <v>0</v>
      </c>
      <c r="E91" s="44">
        <f t="shared" si="42"/>
        <v>0</v>
      </c>
      <c r="F91" s="44">
        <f t="shared" si="43"/>
        <v>0</v>
      </c>
      <c r="G91" s="44">
        <f t="shared" si="44"/>
        <v>0</v>
      </c>
      <c r="H91" s="44">
        <f t="shared" ref="H91:L100" si="60">H42*VLOOKUP(IF(ISBLANK($A91),$B91,$A91),Radionuclide_specific,13,FALSE)</f>
        <v>0</v>
      </c>
      <c r="I91" s="44">
        <f t="shared" si="60"/>
        <v>0</v>
      </c>
      <c r="J91" s="44">
        <f t="shared" si="60"/>
        <v>0</v>
      </c>
      <c r="K91" s="44">
        <f t="shared" si="60"/>
        <v>0</v>
      </c>
      <c r="L91" s="44">
        <f t="shared" si="60"/>
        <v>0</v>
      </c>
      <c r="M91" s="44">
        <f t="shared" si="46"/>
        <v>0</v>
      </c>
      <c r="N91" s="44">
        <f t="shared" si="47"/>
        <v>0</v>
      </c>
      <c r="O91" s="44">
        <f t="shared" si="48"/>
        <v>0</v>
      </c>
      <c r="P91" s="44">
        <f t="shared" si="49"/>
        <v>0</v>
      </c>
      <c r="Q91" s="44">
        <f t="shared" si="50"/>
        <v>0</v>
      </c>
      <c r="R91" s="44">
        <f t="shared" si="51"/>
        <v>0</v>
      </c>
      <c r="S91" s="44">
        <f t="shared" si="52"/>
        <v>0</v>
      </c>
      <c r="T91" s="44">
        <f t="shared" si="53"/>
        <v>0</v>
      </c>
      <c r="U91" s="44">
        <f t="shared" si="54"/>
        <v>0</v>
      </c>
      <c r="V91" s="44">
        <f t="shared" si="55"/>
        <v>0</v>
      </c>
    </row>
    <row r="92" spans="1:22">
      <c r="A92" s="4"/>
      <c r="B92" s="4" t="s">
        <v>145</v>
      </c>
      <c r="C92" s="44">
        <f t="shared" si="40"/>
        <v>5.7800720068794405E-7</v>
      </c>
      <c r="D92" s="44">
        <f t="shared" si="41"/>
        <v>2.1975220869847913E-8</v>
      </c>
      <c r="E92" s="44">
        <f t="shared" si="42"/>
        <v>1.7256728772229751E-9</v>
      </c>
      <c r="F92" s="44">
        <f t="shared" si="43"/>
        <v>4.6976824995583464E-10</v>
      </c>
      <c r="G92" s="44">
        <f t="shared" si="44"/>
        <v>2.2743559562301973E-10</v>
      </c>
      <c r="H92" s="44">
        <f t="shared" si="60"/>
        <v>1.110722792366758E-5</v>
      </c>
      <c r="I92" s="44">
        <f t="shared" si="60"/>
        <v>4.2228502790939084E-7</v>
      </c>
      <c r="J92" s="44">
        <f t="shared" si="60"/>
        <v>3.3161251185441498E-8</v>
      </c>
      <c r="K92" s="44">
        <f t="shared" si="60"/>
        <v>9.0272630122110005E-9</v>
      </c>
      <c r="L92" s="44">
        <f t="shared" si="60"/>
        <v>4.3704974532035507E-9</v>
      </c>
      <c r="M92" s="44">
        <f t="shared" si="46"/>
        <v>1.5852063153195479E-8</v>
      </c>
      <c r="N92" s="44">
        <f t="shared" si="47"/>
        <v>6.0267863206485884E-10</v>
      </c>
      <c r="O92" s="44">
        <f t="shared" si="48"/>
        <v>4.7327222565630102E-11</v>
      </c>
      <c r="P92" s="44">
        <f t="shared" si="49"/>
        <v>1.2883569541699195E-11</v>
      </c>
      <c r="Q92" s="44">
        <f t="shared" si="50"/>
        <v>6.2375060739895334E-12</v>
      </c>
      <c r="R92" s="44">
        <f t="shared" si="51"/>
        <v>1.250911105966446E-7</v>
      </c>
      <c r="S92" s="44">
        <f t="shared" si="52"/>
        <v>4.755831382280518E-9</v>
      </c>
      <c r="T92" s="44">
        <f t="shared" si="53"/>
        <v>3.7346651820497223E-10</v>
      </c>
      <c r="U92" s="44">
        <f t="shared" si="54"/>
        <v>1.016662630501433E-10</v>
      </c>
      <c r="V92" s="44">
        <f t="shared" si="55"/>
        <v>4.9221136366175909E-11</v>
      </c>
    </row>
    <row r="93" spans="1:22">
      <c r="A93" s="4"/>
      <c r="B93" s="4" t="s">
        <v>159</v>
      </c>
      <c r="C93" s="44">
        <f t="shared" si="40"/>
        <v>1.7577457782114717E-8</v>
      </c>
      <c r="D93" s="44">
        <f t="shared" si="41"/>
        <v>6.6827630630321072E-10</v>
      </c>
      <c r="E93" s="44">
        <f t="shared" si="42"/>
        <v>5.2478484885698684E-11</v>
      </c>
      <c r="F93" s="44">
        <f t="shared" si="43"/>
        <v>1.4285862825149447E-11</v>
      </c>
      <c r="G93" s="44">
        <f t="shared" si="44"/>
        <v>6.9164182997298907E-12</v>
      </c>
      <c r="H93" s="44">
        <f t="shared" si="60"/>
        <v>3.4723566906999625E-7</v>
      </c>
      <c r="I93" s="44">
        <f t="shared" si="60"/>
        <v>1.3201531940468335E-8</v>
      </c>
      <c r="J93" s="44">
        <f t="shared" si="60"/>
        <v>1.0366915419138022E-9</v>
      </c>
      <c r="K93" s="44">
        <f t="shared" si="60"/>
        <v>2.8221152329436332E-10</v>
      </c>
      <c r="L93" s="44">
        <f t="shared" si="60"/>
        <v>1.3663108543024693E-10</v>
      </c>
      <c r="M93" s="44">
        <f t="shared" si="46"/>
        <v>2.2753641668872422E-8</v>
      </c>
      <c r="N93" s="44">
        <f t="shared" si="47"/>
        <v>8.6506932901826669E-10</v>
      </c>
      <c r="O93" s="44">
        <f t="shared" si="48"/>
        <v>6.7932271845904431E-11</v>
      </c>
      <c r="P93" s="44">
        <f t="shared" si="49"/>
        <v>1.8492742675500205E-11</v>
      </c>
      <c r="Q93" s="44">
        <f t="shared" si="50"/>
        <v>8.9531549769509638E-12</v>
      </c>
      <c r="R93" s="44">
        <f t="shared" si="51"/>
        <v>9.1985101154256757E-11</v>
      </c>
      <c r="S93" s="44">
        <f t="shared" si="52"/>
        <v>3.4971760078321398E-12</v>
      </c>
      <c r="T93" s="44">
        <f t="shared" si="53"/>
        <v>2.746266724386563E-13</v>
      </c>
      <c r="U93" s="44">
        <f t="shared" si="54"/>
        <v>7.4759760673941587E-14</v>
      </c>
      <c r="V93" s="44">
        <f t="shared" si="55"/>
        <v>3.6194508034782806E-14</v>
      </c>
    </row>
    <row r="94" spans="1:22">
      <c r="A94" s="4" t="s">
        <v>160</v>
      </c>
      <c r="B94" s="4"/>
      <c r="C94" s="44">
        <f t="shared" si="40"/>
        <v>5.9957463341468854E-6</v>
      </c>
      <c r="D94" s="44">
        <f t="shared" si="41"/>
        <v>2.2795191746598331E-7</v>
      </c>
      <c r="E94" s="44">
        <f t="shared" si="42"/>
        <v>1.7900636320863392E-8</v>
      </c>
      <c r="F94" s="44">
        <f t="shared" si="43"/>
        <v>4.8729689957199682E-9</v>
      </c>
      <c r="G94" s="44">
        <f t="shared" si="44"/>
        <v>2.3592198518973931E-9</v>
      </c>
      <c r="H94" s="44">
        <f t="shared" si="60"/>
        <v>1.6606923299615474E-5</v>
      </c>
      <c r="I94" s="44">
        <f t="shared" si="60"/>
        <v>6.3137761312520555E-7</v>
      </c>
      <c r="J94" s="44">
        <f t="shared" si="60"/>
        <v>4.958089916210364E-8</v>
      </c>
      <c r="K94" s="44">
        <f t="shared" si="60"/>
        <v>1.3497072398217178E-8</v>
      </c>
      <c r="L94" s="44">
        <f t="shared" si="60"/>
        <v>6.5345298056150816E-9</v>
      </c>
      <c r="M94" s="44">
        <f t="shared" si="46"/>
        <v>6.1790695134283553E-6</v>
      </c>
      <c r="N94" s="44">
        <f t="shared" si="47"/>
        <v>2.3492167033814467E-7</v>
      </c>
      <c r="O94" s="44">
        <f t="shared" si="48"/>
        <v>1.844795793499051E-8</v>
      </c>
      <c r="P94" s="44">
        <f t="shared" si="49"/>
        <v>5.0219626520639239E-9</v>
      </c>
      <c r="Q94" s="44">
        <f t="shared" si="50"/>
        <v>2.4313542718295077E-9</v>
      </c>
      <c r="R94" s="44">
        <f t="shared" si="51"/>
        <v>3.0625754656433731E-5</v>
      </c>
      <c r="S94" s="44">
        <f t="shared" si="52"/>
        <v>1.1643587151140156E-6</v>
      </c>
      <c r="T94" s="44">
        <f t="shared" si="53"/>
        <v>9.1434904948295028E-8</v>
      </c>
      <c r="U94" s="44">
        <f t="shared" si="54"/>
        <v>2.4890704942166744E-8</v>
      </c>
      <c r="V94" s="44">
        <f t="shared" si="55"/>
        <v>1.2050691329835605E-8</v>
      </c>
    </row>
    <row r="95" spans="1:22">
      <c r="A95" s="4" t="s">
        <v>35</v>
      </c>
      <c r="B95" s="4"/>
      <c r="C95" s="44">
        <f t="shared" si="40"/>
        <v>5.9957463354942955E-6</v>
      </c>
      <c r="D95" s="44">
        <f t="shared" si="41"/>
        <v>2.2795191797825399E-7</v>
      </c>
      <c r="E95" s="44">
        <f t="shared" si="42"/>
        <v>1.7900636562229318E-8</v>
      </c>
      <c r="F95" s="44">
        <f t="shared" si="43"/>
        <v>4.8729691599834969E-9</v>
      </c>
      <c r="G95" s="44">
        <f t="shared" si="44"/>
        <v>2.3592199844427953E-9</v>
      </c>
      <c r="H95" s="44">
        <f t="shared" si="60"/>
        <v>1.6606923303347508E-5</v>
      </c>
      <c r="I95" s="44">
        <f t="shared" si="60"/>
        <v>6.3137761454408474E-7</v>
      </c>
      <c r="J95" s="44">
        <f t="shared" si="60"/>
        <v>4.958089983063516E-8</v>
      </c>
      <c r="K95" s="44">
        <f t="shared" si="60"/>
        <v>1.34970728531917E-8</v>
      </c>
      <c r="L95" s="44">
        <f t="shared" si="60"/>
        <v>6.5345301727372382E-9</v>
      </c>
      <c r="M95" s="44">
        <f t="shared" si="46"/>
        <v>6.1790695148169624E-6</v>
      </c>
      <c r="N95" s="44">
        <f t="shared" si="47"/>
        <v>2.3492167086607831E-7</v>
      </c>
      <c r="O95" s="44">
        <f t="shared" si="48"/>
        <v>1.844795818373633E-8</v>
      </c>
      <c r="P95" s="44">
        <f t="shared" si="49"/>
        <v>5.0219628213498988E-9</v>
      </c>
      <c r="Q95" s="44">
        <f t="shared" si="50"/>
        <v>2.4313544084275568E-9</v>
      </c>
      <c r="R95" s="44">
        <f t="shared" si="51"/>
        <v>3.0625754663316185E-5</v>
      </c>
      <c r="S95" s="44">
        <f t="shared" si="52"/>
        <v>1.1643587177306499E-6</v>
      </c>
      <c r="T95" s="44">
        <f t="shared" si="53"/>
        <v>9.1434906181171335E-8</v>
      </c>
      <c r="U95" s="44">
        <f t="shared" si="54"/>
        <v>2.4890705781210668E-8</v>
      </c>
      <c r="V95" s="44">
        <f t="shared" si="55"/>
        <v>1.2050692006866076E-8</v>
      </c>
    </row>
    <row r="96" spans="1:22">
      <c r="A96" s="4"/>
      <c r="B96" s="4" t="s">
        <v>36</v>
      </c>
      <c r="C96" s="44">
        <f t="shared" si="40"/>
        <v>3.6341124371611104E-7</v>
      </c>
      <c r="D96" s="44">
        <f t="shared" si="41"/>
        <v>1.3816510136451725E-8</v>
      </c>
      <c r="E96" s="44">
        <f t="shared" si="42"/>
        <v>1.0849846261638993E-9</v>
      </c>
      <c r="F96" s="44">
        <f t="shared" si="43"/>
        <v>2.9535802282633783E-10</v>
      </c>
      <c r="G96" s="44">
        <f t="shared" si="44"/>
        <v>1.4299588754626295E-10</v>
      </c>
      <c r="H96" s="44">
        <f t="shared" si="60"/>
        <v>7.1388202771532798E-6</v>
      </c>
      <c r="I96" s="44">
        <f t="shared" si="60"/>
        <v>2.7141037716115851E-7</v>
      </c>
      <c r="J96" s="44">
        <f t="shared" si="60"/>
        <v>2.1313347849273037E-8</v>
      </c>
      <c r="K96" s="44">
        <f t="shared" si="60"/>
        <v>5.8019884602681206E-9</v>
      </c>
      <c r="L96" s="44">
        <f t="shared" si="60"/>
        <v>2.8089993339948388E-9</v>
      </c>
      <c r="M96" s="44">
        <f t="shared" si="46"/>
        <v>1.1430739416589843E-8</v>
      </c>
      <c r="N96" s="44">
        <f t="shared" si="47"/>
        <v>4.3458459182904537E-10</v>
      </c>
      <c r="O96" s="44">
        <f t="shared" si="48"/>
        <v>3.4127112870437192E-11</v>
      </c>
      <c r="P96" s="44">
        <f t="shared" si="49"/>
        <v>9.2901930028462357E-12</v>
      </c>
      <c r="Q96" s="44">
        <f t="shared" si="50"/>
        <v>4.4977934955204365E-12</v>
      </c>
      <c r="R96" s="44">
        <f t="shared" si="51"/>
        <v>7.1603877100147704E-9</v>
      </c>
      <c r="S96" s="44">
        <f t="shared" si="52"/>
        <v>2.7223034808913788E-10</v>
      </c>
      <c r="T96" s="44">
        <f t="shared" si="53"/>
        <v>2.1377738628273865E-11</v>
      </c>
      <c r="U96" s="44">
        <f t="shared" si="54"/>
        <v>5.8195171263112273E-12</v>
      </c>
      <c r="V96" s="44">
        <f t="shared" si="55"/>
        <v>2.8174857368165759E-12</v>
      </c>
    </row>
    <row r="97" spans="1:22">
      <c r="A97" s="4"/>
      <c r="B97" s="4" t="s">
        <v>37</v>
      </c>
      <c r="C97" s="44">
        <f t="shared" si="40"/>
        <v>0</v>
      </c>
      <c r="D97" s="44">
        <f t="shared" si="41"/>
        <v>0</v>
      </c>
      <c r="E97" s="44">
        <f t="shared" si="42"/>
        <v>0</v>
      </c>
      <c r="F97" s="44">
        <f t="shared" si="43"/>
        <v>0</v>
      </c>
      <c r="G97" s="44">
        <f t="shared" si="44"/>
        <v>0</v>
      </c>
      <c r="H97" s="44">
        <f t="shared" si="60"/>
        <v>0</v>
      </c>
      <c r="I97" s="44">
        <f t="shared" si="60"/>
        <v>0</v>
      </c>
      <c r="J97" s="44">
        <f t="shared" si="60"/>
        <v>0</v>
      </c>
      <c r="K97" s="44">
        <f t="shared" si="60"/>
        <v>0</v>
      </c>
      <c r="L97" s="44">
        <f t="shared" si="60"/>
        <v>0</v>
      </c>
      <c r="M97" s="44">
        <f t="shared" si="46"/>
        <v>0</v>
      </c>
      <c r="N97" s="44">
        <f t="shared" si="47"/>
        <v>0</v>
      </c>
      <c r="O97" s="44">
        <f t="shared" si="48"/>
        <v>0</v>
      </c>
      <c r="P97" s="44">
        <f t="shared" si="49"/>
        <v>0</v>
      </c>
      <c r="Q97" s="44">
        <f t="shared" si="50"/>
        <v>0</v>
      </c>
      <c r="R97" s="44">
        <f t="shared" si="51"/>
        <v>0</v>
      </c>
      <c r="S97" s="44">
        <f t="shared" si="52"/>
        <v>0</v>
      </c>
      <c r="T97" s="44">
        <f t="shared" si="53"/>
        <v>0</v>
      </c>
      <c r="U97" s="44">
        <f t="shared" si="54"/>
        <v>0</v>
      </c>
      <c r="V97" s="44">
        <f t="shared" si="55"/>
        <v>0</v>
      </c>
    </row>
    <row r="98" spans="1:22">
      <c r="A98" s="4" t="s">
        <v>15</v>
      </c>
      <c r="B98" s="4"/>
      <c r="C98" s="44">
        <f t="shared" si="40"/>
        <v>1.121506506236713E-6</v>
      </c>
      <c r="D98" s="44">
        <f t="shared" si="41"/>
        <v>4.2638487281343404E-8</v>
      </c>
      <c r="E98" s="44">
        <f t="shared" si="42"/>
        <v>3.3483200493215997E-9</v>
      </c>
      <c r="F98" s="44">
        <f t="shared" si="43"/>
        <v>9.1149032205506489E-10</v>
      </c>
      <c r="G98" s="44">
        <f t="shared" si="44"/>
        <v>4.4129269482487748E-10</v>
      </c>
      <c r="H98" s="44">
        <f t="shared" si="60"/>
        <v>1.1862088046734463E-5</v>
      </c>
      <c r="I98" s="44">
        <f t="shared" si="60"/>
        <v>4.5098400009113215E-7</v>
      </c>
      <c r="J98" s="44">
        <f t="shared" si="60"/>
        <v>3.5414923598593845E-8</v>
      </c>
      <c r="K98" s="44">
        <f t="shared" si="60"/>
        <v>9.6407630217362624E-9</v>
      </c>
      <c r="L98" s="44">
        <f t="shared" si="60"/>
        <v>4.6675188875708194E-9</v>
      </c>
      <c r="M98" s="44">
        <f t="shared" si="46"/>
        <v>1.7146109085734361E-8</v>
      </c>
      <c r="N98" s="44">
        <f t="shared" si="47"/>
        <v>6.5187687285900011E-10</v>
      </c>
      <c r="O98" s="44">
        <f t="shared" si="48"/>
        <v>5.1190662292512914E-11</v>
      </c>
      <c r="P98" s="44">
        <f t="shared" si="49"/>
        <v>1.393528473141878E-11</v>
      </c>
      <c r="Q98" s="44">
        <f t="shared" si="50"/>
        <v>6.7466863920341846E-12</v>
      </c>
      <c r="R98" s="44">
        <f t="shared" si="51"/>
        <v>9.4788867209814481E-7</v>
      </c>
      <c r="S98" s="44">
        <f t="shared" si="52"/>
        <v>3.6037721461827743E-8</v>
      </c>
      <c r="T98" s="44">
        <f t="shared" si="53"/>
        <v>2.8299743493785442E-9</v>
      </c>
      <c r="U98" s="44">
        <f t="shared" si="54"/>
        <v>7.7038460873692503E-10</v>
      </c>
      <c r="V98" s="44">
        <f t="shared" si="55"/>
        <v>3.7297719110679545E-10</v>
      </c>
    </row>
    <row r="99" spans="1:22">
      <c r="A99" s="4" t="s">
        <v>22</v>
      </c>
      <c r="B99" s="4"/>
      <c r="C99" s="44">
        <f t="shared" si="40"/>
        <v>1.1215064993703198E-6</v>
      </c>
      <c r="D99" s="44">
        <f t="shared" si="41"/>
        <v>4.2638484670813622E-8</v>
      </c>
      <c r="E99" s="44">
        <f t="shared" si="42"/>
        <v>3.3483188193218856E-9</v>
      </c>
      <c r="F99" s="44">
        <f t="shared" si="43"/>
        <v>9.1148948496922041E-10</v>
      </c>
      <c r="G99" s="44">
        <f t="shared" si="44"/>
        <v>4.4129201937474553E-10</v>
      </c>
      <c r="H99" s="44">
        <f t="shared" si="60"/>
        <v>1.186208797410915E-5</v>
      </c>
      <c r="I99" s="44">
        <f t="shared" si="60"/>
        <v>4.5098397247975945E-7</v>
      </c>
      <c r="J99" s="44">
        <f t="shared" si="60"/>
        <v>3.5414910588981482E-8</v>
      </c>
      <c r="K99" s="44">
        <f t="shared" si="60"/>
        <v>9.640754167943677E-9</v>
      </c>
      <c r="L99" s="44">
        <f t="shared" si="60"/>
        <v>4.6675117433867314E-9</v>
      </c>
      <c r="M99" s="44">
        <f t="shared" si="46"/>
        <v>1.7146108980757772E-8</v>
      </c>
      <c r="N99" s="44">
        <f t="shared" si="47"/>
        <v>6.5187683294801594E-10</v>
      </c>
      <c r="O99" s="44">
        <f t="shared" si="48"/>
        <v>5.1190643487709601E-11</v>
      </c>
      <c r="P99" s="44">
        <f t="shared" si="49"/>
        <v>1.3935271933664043E-11</v>
      </c>
      <c r="Q99" s="44">
        <f t="shared" si="50"/>
        <v>6.7466760654408212E-12</v>
      </c>
      <c r="R99" s="44">
        <f t="shared" si="51"/>
        <v>9.4681029466071222E-7</v>
      </c>
      <c r="S99" s="44">
        <f t="shared" si="52"/>
        <v>3.5996720712475343E-8</v>
      </c>
      <c r="T99" s="44">
        <f t="shared" si="53"/>
        <v>2.8267537724659768E-9</v>
      </c>
      <c r="U99" s="44">
        <f t="shared" si="54"/>
        <v>7.6950746904132265E-10</v>
      </c>
      <c r="V99" s="44">
        <f t="shared" si="55"/>
        <v>3.7255230097214094E-10</v>
      </c>
    </row>
    <row r="100" spans="1:22">
      <c r="A100" s="4" t="s">
        <v>8</v>
      </c>
      <c r="B100" s="4"/>
      <c r="C100" s="44">
        <f t="shared" si="40"/>
        <v>1.5959898288399274E-6</v>
      </c>
      <c r="D100" s="44">
        <f t="shared" si="41"/>
        <v>6.0677771526150224E-8</v>
      </c>
      <c r="E100" s="44">
        <f t="shared" si="42"/>
        <v>4.764881298183926E-9</v>
      </c>
      <c r="F100" s="44">
        <f t="shared" si="43"/>
        <v>1.2970965504898118E-9</v>
      </c>
      <c r="G100" s="44">
        <f t="shared" si="44"/>
        <v>6.2797384871704229E-10</v>
      </c>
      <c r="H100" s="44">
        <f t="shared" si="60"/>
        <v>1.2293435168091333E-5</v>
      </c>
      <c r="I100" s="44">
        <f t="shared" si="60"/>
        <v>4.6738283472845448E-7</v>
      </c>
      <c r="J100" s="44">
        <f t="shared" si="60"/>
        <v>3.6702464053578893E-8</v>
      </c>
      <c r="K100" s="44">
        <f t="shared" si="60"/>
        <v>9.9911491051242262E-9</v>
      </c>
      <c r="L100" s="44">
        <f t="shared" si="60"/>
        <v>4.83709586173938E-9</v>
      </c>
      <c r="M100" s="44">
        <f t="shared" si="46"/>
        <v>9.1338066555906669E-9</v>
      </c>
      <c r="N100" s="44">
        <f t="shared" si="47"/>
        <v>3.4725724650438679E-10</v>
      </c>
      <c r="O100" s="44">
        <f t="shared" si="48"/>
        <v>2.7269286888930984E-11</v>
      </c>
      <c r="P100" s="44">
        <f t="shared" si="49"/>
        <v>7.4232485017896665E-12</v>
      </c>
      <c r="Q100" s="44">
        <f t="shared" si="50"/>
        <v>3.5938773639414516E-12</v>
      </c>
      <c r="R100" s="44">
        <f t="shared" si="51"/>
        <v>5.0575623630130132E-7</v>
      </c>
      <c r="S100" s="44">
        <f t="shared" si="52"/>
        <v>1.9228293814705716E-8</v>
      </c>
      <c r="T100" s="44">
        <f t="shared" si="53"/>
        <v>1.5099522492217982E-9</v>
      </c>
      <c r="U100" s="44">
        <f t="shared" si="54"/>
        <v>4.1103937985116331E-10</v>
      </c>
      <c r="V100" s="44">
        <f t="shared" si="55"/>
        <v>1.9899982097857626E-10</v>
      </c>
    </row>
  </sheetData>
  <mergeCells count="12">
    <mergeCell ref="R4:V4"/>
    <mergeCell ref="M4:Q4"/>
    <mergeCell ref="M53:Q53"/>
    <mergeCell ref="R53:V53"/>
    <mergeCell ref="H4:L4"/>
    <mergeCell ref="A53:A54"/>
    <mergeCell ref="B53:B54"/>
    <mergeCell ref="C53:G53"/>
    <mergeCell ref="H53:L53"/>
    <mergeCell ref="A4:A5"/>
    <mergeCell ref="B4:B5"/>
    <mergeCell ref="C4:G4"/>
  </mergeCells>
  <phoneticPr fontId="0" type="noConversion"/>
  <hyperlinks>
    <hyperlink ref="A2" location="Status!A1" display="Back to Status tab"/>
  </hyperlinks>
  <pageMargins left="0.23622047244094491" right="0.23622047244094491" top="0.74803149606299213" bottom="0.74803149606299213" header="0.31496062992125984" footer="0.31496062992125984"/>
  <pageSetup paperSize="9" scale="88" fitToHeight="0" orientation="landscape" r:id="rId1"/>
  <headerFooter>
    <oddHeader>&amp;CANNEX A: METHODOLOGY FOR ESTIMATING PUBLIC EXPOSURES DUE TO RADIOACTIVE DISCHARGES</oddHeader>
    <oddFooter>&amp;L&amp;F#&amp;A&amp;CPage &amp;P of &amp;N&amp;RUNSCEAR 2016 Report</oddFooter>
  </headerFooter>
  <rowBreaks count="1" manualBreakCount="1">
    <brk id="5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8" tint="0.39997558519241921"/>
  </sheetPr>
  <dimension ref="A1:L51"/>
  <sheetViews>
    <sheetView workbookViewId="0">
      <pane xSplit="2" ySplit="5" topLeftCell="C6" activePane="bottomRight" state="frozen"/>
      <selection pane="topRight" activeCell="C1" sqref="C1"/>
      <selection pane="bottomLeft" activeCell="A6" sqref="A6"/>
      <selection pane="bottomRight" sqref="A1:L1"/>
    </sheetView>
  </sheetViews>
  <sheetFormatPr defaultRowHeight="11.25"/>
  <cols>
    <col min="13" max="16384" width="9.33203125" style="2"/>
  </cols>
  <sheetData>
    <row r="1" spans="1:12" ht="39.75" customHeight="1">
      <c r="A1" s="132" t="s">
        <v>307</v>
      </c>
      <c r="B1" s="132"/>
      <c r="C1" s="132"/>
      <c r="D1" s="132"/>
      <c r="E1" s="132"/>
      <c r="F1" s="132"/>
      <c r="G1" s="132"/>
      <c r="H1" s="132"/>
      <c r="I1" s="132"/>
      <c r="J1" s="132"/>
      <c r="K1" s="132"/>
      <c r="L1" s="132"/>
    </row>
    <row r="2" spans="1:12">
      <c r="A2" s="3" t="s">
        <v>18</v>
      </c>
      <c r="B2" s="3"/>
      <c r="C2" s="3"/>
    </row>
    <row r="4" spans="1:12" ht="12.75" customHeight="1">
      <c r="A4" s="130" t="s">
        <v>165</v>
      </c>
      <c r="B4" s="130" t="s">
        <v>164</v>
      </c>
      <c r="C4" s="131" t="s">
        <v>232</v>
      </c>
      <c r="D4" s="131"/>
      <c r="E4" s="131"/>
      <c r="F4" s="131"/>
      <c r="G4" s="131"/>
      <c r="H4" s="131" t="s">
        <v>233</v>
      </c>
      <c r="I4" s="131"/>
      <c r="J4" s="131"/>
      <c r="K4" s="131"/>
      <c r="L4" s="131"/>
    </row>
    <row r="5" spans="1:12" ht="12.75" customHeight="1">
      <c r="A5" s="130"/>
      <c r="B5" s="130"/>
      <c r="C5" s="43" t="str">
        <f>Other_x_typical &amp; " km"</f>
        <v>5 km</v>
      </c>
      <c r="D5" s="43" t="str">
        <f>Other_x_1 &amp; " km"</f>
        <v>50 km</v>
      </c>
      <c r="E5" s="43" t="str">
        <f>Other_x_2 &amp; " km"</f>
        <v>300 km</v>
      </c>
      <c r="F5" s="43" t="str">
        <f>Other_x_3 &amp; " km"</f>
        <v>750 km</v>
      </c>
      <c r="G5" s="43" t="str">
        <f>Other_x_4 &amp; " km"</f>
        <v>1250 km</v>
      </c>
      <c r="H5" s="43" t="str">
        <f>Other_x_typical &amp; " km"</f>
        <v>5 km</v>
      </c>
      <c r="I5" s="43" t="str">
        <f>Other_x_1 &amp; " km"</f>
        <v>50 km</v>
      </c>
      <c r="J5" s="43" t="str">
        <f>Other_x_2 &amp; " km"</f>
        <v>300 km</v>
      </c>
      <c r="K5" s="43" t="str">
        <f>Other_x_3 &amp; " km"</f>
        <v>750 km</v>
      </c>
      <c r="L5" s="43" t="str">
        <f>Other_x_4 &amp; " km"</f>
        <v>1250 km</v>
      </c>
    </row>
    <row r="6" spans="1:12">
      <c r="A6" s="4" t="s">
        <v>53</v>
      </c>
      <c r="B6" s="4"/>
      <c r="C6" s="57">
        <f>Concentrations!C6*VLOOKUP(IF(ISBLANK($A6),$B6,$A6),Radionuclide_specific,6,FALSE)*Other_I_inh*Other_O_ann_s/86400</f>
        <v>2.5237440379672015E-14</v>
      </c>
      <c r="D6" s="57">
        <f>IF(ISBLANK($A6),Concentrations!D6*VLOOKUP($B6,Radionuclide_specific,6,FALSE)*Other_I_inh*Other_O_ann_s/86400,Concentrations!D6*VLOOKUP($A6,Radionuclide_specific,6,FALSE)*Other_I_inh*Other_O_ann_s/86400)</f>
        <v>1.5923110730082903E-15</v>
      </c>
      <c r="E6" s="57">
        <f>IF(ISBLANK($A6),Concentrations!E6*VLOOKUP($B6,Radionuclide_specific,6,FALSE)*Other_I_inh*Other_O_ann_s/86400,Concentrations!E6*VLOOKUP($A6,Radionuclide_specific,6,FALSE)*Other_I_inh*Other_O_ann_s/86400)</f>
        <v>1.8541710646412697E-16</v>
      </c>
      <c r="F6" s="57">
        <f>IF(ISBLANK($A6),Concentrations!F6*VLOOKUP($B6,Radionuclide_specific,6,FALSE)*Other_I_inh*Other_O_ann_s/86400,Concentrations!F6*VLOOKUP($A6,Radionuclide_specific,6,FALSE)*Other_I_inh*Other_O_ann_s/86400)</f>
        <v>6.1723121494373134E-17</v>
      </c>
      <c r="G6" s="57">
        <f>IF(ISBLANK($A6),Concentrations!G6*VLOOKUP($B6,Radionuclide_specific,6,FALSE)*Other_I_inh*Other_O_ann_s/86400,Concentrations!G6*VLOOKUP($A6,Radionuclide_specific,6,FALSE)*Other_I_inh*Other_O_ann_s/86400)</f>
        <v>3.3422285985988751E-17</v>
      </c>
      <c r="H6" s="44">
        <f>Concentrations!C6*VLOOKUP(IF(ISBLANK($A6),$B6,$A6),Radionuclide_specific,7,FALSE)*Other_O_ann_s*(Other_O_out+(1-Other_O_out)*Other_L_cloud)</f>
        <v>0</v>
      </c>
      <c r="I6" s="44">
        <f>Concentrations!D6*VLOOKUP(IF(ISBLANK($A6),$B6,$A6),Radionuclide_specific,7,FALSE)*Other_O_ann_s*(Other_O_out+(1-Other_O_out)*Other_L_cloud)</f>
        <v>0</v>
      </c>
      <c r="J6" s="44">
        <f>Concentrations!E6*VLOOKUP(IF(ISBLANK($A6),$B6,$A6),Radionuclide_specific,7,FALSE)*Other_O_ann_s*(Other_O_out+(1-Other_O_out)*Other_L_cloud)</f>
        <v>0</v>
      </c>
      <c r="K6" s="44">
        <f>Concentrations!F6*VLOOKUP(IF(ISBLANK($A6),$B6,$A6),Radionuclide_specific,7,FALSE)*Other_O_ann_s*(Other_O_out+(1-Other_O_out)*Other_L_cloud)</f>
        <v>0</v>
      </c>
      <c r="L6" s="44">
        <f>Concentrations!G6*VLOOKUP(IF(ISBLANK($A6),$B6,$A6),Radionuclide_specific,7,FALSE)*Other_O_ann_s*(Other_O_out+(1-Other_O_out)*Other_L_cloud)</f>
        <v>0</v>
      </c>
    </row>
    <row r="7" spans="1:12">
      <c r="A7" s="4"/>
      <c r="B7" s="4" t="s">
        <v>38</v>
      </c>
      <c r="C7" s="57">
        <v>0</v>
      </c>
      <c r="D7" s="57">
        <v>0</v>
      </c>
      <c r="E7" s="57">
        <v>0</v>
      </c>
      <c r="F7" s="57">
        <v>0</v>
      </c>
      <c r="G7" s="57">
        <v>0</v>
      </c>
      <c r="H7" s="44">
        <f>Concentrations!C7*VLOOKUP(IF(ISBLANK($A7),$B7,$A7),Radionuclide_specific,7,FALSE)*Other_O_ann_s*(Other_O_out+(1-Other_O_out)*Other_L_cloud)</f>
        <v>0</v>
      </c>
      <c r="I7" s="44">
        <f>Concentrations!D7*VLOOKUP(IF(ISBLANK($A7),$B7,$A7),Radionuclide_specific,7,FALSE)*Other_O_ann_s*(Other_O_out+(1-Other_O_out)*Other_L_cloud)</f>
        <v>0</v>
      </c>
      <c r="J7" s="44">
        <f>Concentrations!E7*VLOOKUP(IF(ISBLANK($A7),$B7,$A7),Radionuclide_specific,7,FALSE)*Other_O_ann_s*(Other_O_out+(1-Other_O_out)*Other_L_cloud)</f>
        <v>0</v>
      </c>
      <c r="K7" s="44">
        <f>Concentrations!F7*VLOOKUP(IF(ISBLANK($A7),$B7,$A7),Radionuclide_specific,7,FALSE)*Other_O_ann_s*(Other_O_out+(1-Other_O_out)*Other_L_cloud)</f>
        <v>0</v>
      </c>
      <c r="L7" s="44">
        <f>Concentrations!G7*VLOOKUP(IF(ISBLANK($A7),$B7,$A7),Radionuclide_specific,7,FALSE)*Other_O_ann_s*(Other_O_out+(1-Other_O_out)*Other_L_cloud)</f>
        <v>0</v>
      </c>
    </row>
    <row r="8" spans="1:12">
      <c r="A8" s="4"/>
      <c r="B8" s="4" t="s">
        <v>54</v>
      </c>
      <c r="C8" s="57">
        <v>0</v>
      </c>
      <c r="D8" s="57">
        <v>0</v>
      </c>
      <c r="E8" s="57">
        <v>0</v>
      </c>
      <c r="F8" s="57">
        <v>0</v>
      </c>
      <c r="G8" s="57">
        <v>0</v>
      </c>
      <c r="H8" s="44">
        <f>Concentrations!C8*VLOOKUP(IF(ISBLANK($A8),$B8,$A8),Radionuclide_specific,7,FALSE)*Other_O_ann_s*(Other_O_out+(1-Other_O_out)*Other_L_cloud)</f>
        <v>0</v>
      </c>
      <c r="I8" s="44">
        <f>Concentrations!D8*VLOOKUP(IF(ISBLANK($A8),$B8,$A8),Radionuclide_specific,7,FALSE)*Other_O_ann_s*(Other_O_out+(1-Other_O_out)*Other_L_cloud)</f>
        <v>0</v>
      </c>
      <c r="J8" s="44">
        <f>Concentrations!E8*VLOOKUP(IF(ISBLANK($A8),$B8,$A8),Radionuclide_specific,7,FALSE)*Other_O_ann_s*(Other_O_out+(1-Other_O_out)*Other_L_cloud)</f>
        <v>0</v>
      </c>
      <c r="K8" s="44">
        <f>Concentrations!F8*VLOOKUP(IF(ISBLANK($A8),$B8,$A8),Radionuclide_specific,7,FALSE)*Other_O_ann_s*(Other_O_out+(1-Other_O_out)*Other_L_cloud)</f>
        <v>0</v>
      </c>
      <c r="L8" s="44">
        <f>Concentrations!G8*VLOOKUP(IF(ISBLANK($A8),$B8,$A8),Radionuclide_specific,7,FALSE)*Other_O_ann_s*(Other_O_out+(1-Other_O_out)*Other_L_cloud)</f>
        <v>0</v>
      </c>
    </row>
    <row r="9" spans="1:12">
      <c r="A9" s="4" t="s">
        <v>9</v>
      </c>
      <c r="B9" s="4"/>
      <c r="C9" s="57">
        <f>Concentrations!C9*VLOOKUP(IF(ISBLANK($A9),$B9,$A9),Radionuclide_specific,6,FALSE)*Other_I_inh*Other_O_ann_s/86400</f>
        <v>8.1296287822299823E-13</v>
      </c>
      <c r="D9" s="57">
        <f>IF(ISBLANK($A9),Concentrations!D9*VLOOKUP($B9,Radionuclide_specific,6,FALSE)*Other_I_inh*Other_O_ann_s/86400,Concentrations!D9*VLOOKUP($A9,Radionuclide_specific,6,FALSE)*Other_I_inh*Other_O_ann_s/86400)</f>
        <v>3.2364632328139384E-14</v>
      </c>
      <c r="E9" s="57">
        <f>IF(ISBLANK($A9),Concentrations!E9*VLOOKUP($B9,Radionuclide_specific,6,FALSE)*Other_I_inh*Other_O_ann_s/86400,Concentrations!E9*VLOOKUP($A9,Radionuclide_specific,6,FALSE)*Other_I_inh*Other_O_ann_s/86400)</f>
        <v>2.6342604945128313E-15</v>
      </c>
      <c r="F9" s="57">
        <f>IF(ISBLANK($A9),Concentrations!F9*VLOOKUP($B9,Radionuclide_specific,6,FALSE)*Other_I_inh*Other_O_ann_s/86400,Concentrations!F9*VLOOKUP($A9,Radionuclide_specific,6,FALSE)*Other_I_inh*Other_O_ann_s/86400)</f>
        <v>7.3036900055865419E-16</v>
      </c>
      <c r="G9" s="57">
        <f>IF(ISBLANK($A9),Concentrations!G9*VLOOKUP($B9,Radionuclide_specific,6,FALSE)*Other_I_inh*Other_O_ann_s/86400,Concentrations!G9*VLOOKUP($A9,Radionuclide_specific,6,FALSE)*Other_I_inh*Other_O_ann_s/86400)</f>
        <v>3.5723472345817602E-16</v>
      </c>
      <c r="H9" s="44">
        <f>Concentrations!C9*VLOOKUP(IF(ISBLANK($A9),$B9,$A9),Radionuclide_specific,7,FALSE)*Other_O_ann_s*(Other_O_out+(1-Other_O_out)*Other_L_cloud)</f>
        <v>1.6436158286761288E-18</v>
      </c>
      <c r="I9" s="44">
        <f>Concentrations!D9*VLOOKUP(IF(ISBLANK($A9),$B9,$A9),Radionuclide_specific,7,FALSE)*Other_O_ann_s*(Other_O_out+(1-Other_O_out)*Other_L_cloud)</f>
        <v>6.5433519055739069E-20</v>
      </c>
      <c r="J9" s="44">
        <f>Concentrations!E9*VLOOKUP(IF(ISBLANK($A9),$B9,$A9),Radionuclide_specific,7,FALSE)*Other_O_ann_s*(Other_O_out+(1-Other_O_out)*Other_L_cloud)</f>
        <v>5.3258424973862642E-21</v>
      </c>
      <c r="K9" s="44">
        <f>Concentrations!F9*VLOOKUP(IF(ISBLANK($A9),$B9,$A9),Radionuclide_specific,7,FALSE)*Other_O_ann_s*(Other_O_out+(1-Other_O_out)*Other_L_cloud)</f>
        <v>1.4766308305694647E-21</v>
      </c>
      <c r="L9" s="44">
        <f>Concentrations!G9*VLOOKUP(IF(ISBLANK($A9),$B9,$A9),Radionuclide_specific,7,FALSE)*Other_O_ann_s*(Other_O_out+(1-Other_O_out)*Other_L_cloud)</f>
        <v>7.2224287449880211E-22</v>
      </c>
    </row>
    <row r="10" spans="1:12">
      <c r="A10" s="4" t="s">
        <v>268</v>
      </c>
      <c r="B10" s="4"/>
      <c r="C10" s="57">
        <f>Concentrations!C10*VLOOKUP(IF(ISBLANK($A10),$B10,$A10),Radionuclide_specific,6,FALSE)*Other_I_inh*Other_O_ann_s/86400</f>
        <v>5.5092152880214771E-13</v>
      </c>
      <c r="D10" s="57">
        <f>IF(ISBLANK($A10),Concentrations!D10*VLOOKUP($B10,Radionuclide_specific,6,FALSE)*Other_I_inh*Other_O_ann_s/86400,Concentrations!D10*VLOOKUP($A10,Radionuclide_specific,6,FALSE)*Other_I_inh*Other_O_ann_s/86400)</f>
        <v>2.0902258125110356E-14</v>
      </c>
      <c r="E10" s="57">
        <f>IF(ISBLANK($A10),Concentrations!E10*VLOOKUP($B10,Radionuclide_specific,6,FALSE)*Other_I_inh*Other_O_ann_s/86400,Concentrations!E10*VLOOKUP($A10,Radionuclide_specific,6,FALSE)*Other_I_inh*Other_O_ann_s/86400)</f>
        <v>1.6226978766211351E-15</v>
      </c>
      <c r="F10" s="57">
        <f>IF(ISBLANK($A10),Concentrations!F10*VLOOKUP($B10,Radionuclide_specific,6,FALSE)*Other_I_inh*Other_O_ann_s/86400,Concentrations!F10*VLOOKUP($A10,Radionuclide_specific,6,FALSE)*Other_I_inh*Other_O_ann_s/86400)</f>
        <v>4.3271054786797609E-16</v>
      </c>
      <c r="G10" s="57">
        <f>IF(ISBLANK($A10),Concentrations!G10*VLOOKUP($B10,Radionuclide_specific,6,FALSE)*Other_I_inh*Other_O_ann_s/86400,Concentrations!G10*VLOOKUP($A10,Radionuclide_specific,6,FALSE)*Other_I_inh*Other_O_ann_s/86400)</f>
        <v>2.0474378657824545E-16</v>
      </c>
      <c r="H10" s="44">
        <f>Concentrations!C10*VLOOKUP(IF(ISBLANK($A10),$B10,$A10),Radionuclide_specific,7,FALSE)*Other_O_ann_s*(Other_O_out+(1-Other_O_out)*Other_L_cloud)</f>
        <v>1.90330480896753E-18</v>
      </c>
      <c r="I10" s="44">
        <f>Concentrations!D10*VLOOKUP(IF(ISBLANK($A10),$B10,$A10),Radionuclide_specific,7,FALSE)*Other_O_ann_s*(Other_O_out+(1-Other_O_out)*Other_L_cloud)</f>
        <v>7.2212404721781257E-20</v>
      </c>
      <c r="J10" s="44">
        <f>Concentrations!E10*VLOOKUP(IF(ISBLANK($A10),$B10,$A10),Radionuclide_specific,7,FALSE)*Other_O_ann_s*(Other_O_out+(1-Other_O_out)*Other_L_cloud)</f>
        <v>5.6060409887949279E-21</v>
      </c>
      <c r="K10" s="44">
        <f>Concentrations!F10*VLOOKUP(IF(ISBLANK($A10),$B10,$A10),Radionuclide_specific,7,FALSE)*Other_O_ann_s*(Other_O_out+(1-Other_O_out)*Other_L_cloud)</f>
        <v>1.4949135649840715E-21</v>
      </c>
      <c r="L10" s="44">
        <f>Concentrations!G10*VLOOKUP(IF(ISBLANK($A10),$B10,$A10),Radionuclide_specific,7,FALSE)*Other_O_ann_s*(Other_O_out+(1-Other_O_out)*Other_L_cloud)</f>
        <v>7.0734181408355414E-22</v>
      </c>
    </row>
    <row r="11" spans="1:12">
      <c r="A11" s="4" t="s">
        <v>19</v>
      </c>
      <c r="B11" s="4"/>
      <c r="C11" s="57">
        <f>Concentrations!C11*VLOOKUP(IF(ISBLANK($A11),$B11,$A11),Radionuclide_specific,6,FALSE)*Other_I_inh*Other_O_ann_s/86400</f>
        <v>0</v>
      </c>
      <c r="D11" s="57">
        <f>IF(ISBLANK($A11),Concentrations!D11*VLOOKUP($B11,Radionuclide_specific,6,FALSE)*Other_I_inh*Other_O_ann_s/86400,Concentrations!D11*VLOOKUP($A11,Radionuclide_specific,6,FALSE)*Other_I_inh*Other_O_ann_s/86400)</f>
        <v>0</v>
      </c>
      <c r="E11" s="57">
        <f>IF(ISBLANK($A11),Concentrations!E11*VLOOKUP($B11,Radionuclide_specific,6,FALSE)*Other_I_inh*Other_O_ann_s/86400,Concentrations!E11*VLOOKUP($A11,Radionuclide_specific,6,FALSE)*Other_I_inh*Other_O_ann_s/86400)</f>
        <v>0</v>
      </c>
      <c r="F11" s="57">
        <f>IF(ISBLANK($A11),Concentrations!F11*VLOOKUP($B11,Radionuclide_specific,6,FALSE)*Other_I_inh*Other_O_ann_s/86400,Concentrations!F11*VLOOKUP($A11,Radionuclide_specific,6,FALSE)*Other_I_inh*Other_O_ann_s/86400)</f>
        <v>0</v>
      </c>
      <c r="G11" s="57">
        <f>IF(ISBLANK($A11),Concentrations!G11*VLOOKUP($B11,Radionuclide_specific,6,FALSE)*Other_I_inh*Other_O_ann_s/86400,Concentrations!G11*VLOOKUP($A11,Radionuclide_specific,6,FALSE)*Other_I_inh*Other_O_ann_s/86400)</f>
        <v>0</v>
      </c>
      <c r="H11" s="44">
        <f>Concentrations!C11*VLOOKUP(IF(ISBLANK($A11),$B11,$A11),Radionuclide_specific,7,FALSE)*Other_O_ann_s*(Other_O_out+(1-Other_O_out)*Other_L_cloud)</f>
        <v>4.1514665749482462E-14</v>
      </c>
      <c r="I11" s="44">
        <f>Concentrations!D11*VLOOKUP(IF(ISBLANK($A11),$B11,$A11),Radionuclide_specific,7,FALSE)*Other_O_ann_s*(Other_O_out+(1-Other_O_out)*Other_L_cloud)</f>
        <v>2.4457127441579842E-16</v>
      </c>
      <c r="J11" s="44">
        <f>Concentrations!E11*VLOOKUP(IF(ISBLANK($A11),$B11,$A11),Radionuclide_specific,7,FALSE)*Other_O_ann_s*(Other_O_out+(1-Other_O_out)*Other_L_cloud)</f>
        <v>5.4142026507976676E-23</v>
      </c>
      <c r="K11" s="44">
        <f>Concentrations!F11*VLOOKUP(IF(ISBLANK($A11),$B11,$A11),Radionuclide_specific,7,FALSE)*Other_O_ann_s*(Other_O_out+(1-Other_O_out)*Other_L_cloud)</f>
        <v>9.0791565916112163E-34</v>
      </c>
      <c r="L11" s="44">
        <f>Concentrations!G11*VLOOKUP(IF(ISBLANK($A11),$B11,$A11),Radionuclide_specific,7,FALSE)*Other_O_ann_s*(Other_O_out+(1-Other_O_out)*Other_L_cloud)</f>
        <v>1.7768392090976094E-45</v>
      </c>
    </row>
    <row r="12" spans="1:12">
      <c r="A12" s="4" t="s">
        <v>262</v>
      </c>
      <c r="B12" s="4"/>
      <c r="C12" s="57">
        <f>Concentrations!C12*VLOOKUP(IF(ISBLANK($A12),$B12,$A12),Radionuclide_specific,6,FALSE)*Other_I_inh*Other_O_ann_s/86400</f>
        <v>5.9037058320948431E-13</v>
      </c>
      <c r="D12" s="57">
        <f>IF(ISBLANK($A12),Concentrations!D12*VLOOKUP($B12,Radionuclide_specific,6,FALSE)*Other_I_inh*Other_O_ann_s/86400,Concentrations!D12*VLOOKUP($A12,Radionuclide_specific,6,FALSE)*Other_I_inh*Other_O_ann_s/86400)</f>
        <v>2.2432302414640095E-14</v>
      </c>
      <c r="E12" s="57">
        <f>IF(ISBLANK($A12),Concentrations!E12*VLOOKUP($B12,Radionuclide_specific,6,FALSE)*Other_I_inh*Other_O_ann_s/86400,Concentrations!E12*VLOOKUP($A12,Radionuclide_specific,6,FALSE)*Other_I_inh*Other_O_ann_s/86400)</f>
        <v>1.7559228007622935E-15</v>
      </c>
      <c r="F12" s="57">
        <f>IF(ISBLANK($A12),Concentrations!F12*VLOOKUP($B12,Radionuclide_specific,6,FALSE)*Other_I_inh*Other_O_ann_s/86400,Concentrations!F12*VLOOKUP($A12,Radionuclide_specific,6,FALSE)*Other_I_inh*Other_O_ann_s/86400)</f>
        <v>4.7524988735375219E-16</v>
      </c>
      <c r="G12" s="57">
        <f>IF(ISBLANK($A12),Concentrations!G12*VLOOKUP($B12,Radionuclide_specific,6,FALSE)*Other_I_inh*Other_O_ann_s/86400,Concentrations!G12*VLOOKUP($A12,Radionuclide_specific,6,FALSE)*Other_I_inh*Other_O_ann_s/86400)</f>
        <v>2.2861750635199159E-16</v>
      </c>
      <c r="H12" s="44">
        <f>Concentrations!C12*VLOOKUP(IF(ISBLANK($A12),$B12,$A12),Radionuclide_specific,7,FALSE)*Other_O_ann_s*(Other_O_out+(1-Other_O_out)*Other_L_cloud)</f>
        <v>2.3803741915006411E-14</v>
      </c>
      <c r="I12" s="44">
        <f>Concentrations!D12*VLOOKUP(IF(ISBLANK($A12),$B12,$A12),Radionuclide_specific,7,FALSE)*Other_O_ann_s*(Other_O_out+(1-Other_O_out)*Other_L_cloud)</f>
        <v>9.0447043335828875E-16</v>
      </c>
      <c r="J12" s="44">
        <f>Concentrations!E12*VLOOKUP(IF(ISBLANK($A12),$B12,$A12),Radionuclide_specific,7,FALSE)*Other_O_ann_s*(Other_O_out+(1-Other_O_out)*Other_L_cloud)</f>
        <v>7.0798807326735692E-17</v>
      </c>
      <c r="K12" s="44">
        <f>Concentrations!F12*VLOOKUP(IF(ISBLANK($A12),$B12,$A12),Radionuclide_specific,7,FALSE)*Other_O_ann_s*(Other_O_out+(1-Other_O_out)*Other_L_cloud)</f>
        <v>1.9162075458103295E-17</v>
      </c>
      <c r="L12" s="44">
        <f>Concentrations!G12*VLOOKUP(IF(ISBLANK($A12),$B12,$A12),Radionuclide_specific,7,FALSE)*Other_O_ann_s*(Other_O_out+(1-Other_O_out)*Other_L_cloud)</f>
        <v>9.2178578561123022E-18</v>
      </c>
    </row>
    <row r="13" spans="1:12">
      <c r="A13" s="4" t="s">
        <v>261</v>
      </c>
      <c r="B13" s="4"/>
      <c r="C13" s="57">
        <f>Concentrations!C13*VLOOKUP(IF(ISBLANK($A13),$B13,$A13),Radionuclide_specific,6,FALSE)*Other_I_inh*Other_O_ann_s/86400</f>
        <v>6.2959066279874107E-13</v>
      </c>
      <c r="D13" s="57">
        <f>IF(ISBLANK($A13),Concentrations!D13*VLOOKUP($B13,Radionuclide_specific,6,FALSE)*Other_I_inh*Other_O_ann_s/86400,Concentrations!D13*VLOOKUP($A13,Radionuclide_specific,6,FALSE)*Other_I_inh*Other_O_ann_s/86400)</f>
        <v>2.3875420518866955E-14</v>
      </c>
      <c r="E13" s="57">
        <f>IF(ISBLANK($A13),Concentrations!E13*VLOOKUP($B13,Radionuclide_specific,6,FALSE)*Other_I_inh*Other_O_ann_s/86400,Concentrations!E13*VLOOKUP($A13,Radionuclide_specific,6,FALSE)*Other_I_inh*Other_O_ann_s/86400)</f>
        <v>1.8485230518895918E-15</v>
      </c>
      <c r="F13" s="57">
        <f>IF(ISBLANK($A13),Concentrations!F13*VLOOKUP($B13,Radionuclide_specific,6,FALSE)*Other_I_inh*Other_O_ann_s/86400,Concentrations!F13*VLOOKUP($A13,Radionuclide_specific,6,FALSE)*Other_I_inh*Other_O_ann_s/86400)</f>
        <v>4.9054354881060289E-16</v>
      </c>
      <c r="G13" s="57">
        <f>IF(ISBLANK($A13),Concentrations!G13*VLOOKUP($B13,Radionuclide_specific,6,FALSE)*Other_I_inh*Other_O_ann_s/86400,Concentrations!G13*VLOOKUP($A13,Radionuclide_specific,6,FALSE)*Other_I_inh*Other_O_ann_s/86400)</f>
        <v>2.3086047117371028E-16</v>
      </c>
      <c r="H13" s="44">
        <f>Concentrations!C13*VLOOKUP(IF(ISBLANK($A13),$B13,$A13),Radionuclide_specific,7,FALSE)*Other_O_ann_s*(Other_O_out+(1-Other_O_out)*Other_L_cloud)</f>
        <v>2.7538295590816933E-14</v>
      </c>
      <c r="I13" s="44">
        <f>Concentrations!D13*VLOOKUP(IF(ISBLANK($A13),$B13,$A13),Radionuclide_specific,7,FALSE)*Other_O_ann_s*(Other_O_out+(1-Other_O_out)*Other_L_cloud)</f>
        <v>1.0443108934952408E-15</v>
      </c>
      <c r="J13" s="44">
        <f>Concentrations!E13*VLOOKUP(IF(ISBLANK($A13),$B13,$A13),Radionuclide_specific,7,FALSE)*Other_O_ann_s*(Other_O_out+(1-Other_O_out)*Other_L_cloud)</f>
        <v>8.0854398289650759E-17</v>
      </c>
      <c r="K13" s="44">
        <f>Concentrations!F13*VLOOKUP(IF(ISBLANK($A13),$B13,$A13),Radionuclide_specific,7,FALSE)*Other_O_ann_s*(Other_O_out+(1-Other_O_out)*Other_L_cloud)</f>
        <v>2.1456374824975777E-17</v>
      </c>
      <c r="L13" s="44">
        <f>Concentrations!G13*VLOOKUP(IF(ISBLANK($A13),$B13,$A13),Radionuclide_specific,7,FALSE)*Other_O_ann_s*(Other_O_out+(1-Other_O_out)*Other_L_cloud)</f>
        <v>1.0097837009138088E-17</v>
      </c>
    </row>
    <row r="14" spans="1:12">
      <c r="A14" s="4" t="s">
        <v>10</v>
      </c>
      <c r="B14" s="4"/>
      <c r="C14" s="57">
        <f>Concentrations!C14*VLOOKUP(IF(ISBLANK($A14),$B14,$A14),Radionuclide_specific,6,FALSE)*Other_I_inh*Other_O_ann_s/86400</f>
        <v>3.9360154650122419E-12</v>
      </c>
      <c r="D14" s="57">
        <f>IF(ISBLANK($A14),Concentrations!D14*VLOOKUP($B14,Radionuclide_specific,6,FALSE)*Other_I_inh*Other_O_ann_s/86400,Concentrations!D14*VLOOKUP($A14,Radionuclide_specific,6,FALSE)*Other_I_inh*Other_O_ann_s/86400)</f>
        <v>1.496290950769744E-13</v>
      </c>
      <c r="E14" s="57">
        <f>IF(ISBLANK($A14),Concentrations!E14*VLOOKUP($B14,Radionuclide_specific,6,FALSE)*Other_I_inh*Other_O_ann_s/86400,Concentrations!E14*VLOOKUP($A14,Radionuclide_specific,6,FALSE)*Other_I_inh*Other_O_ann_s/86400)</f>
        <v>1.174396918995874E-14</v>
      </c>
      <c r="F14" s="57">
        <f>IF(ISBLANK($A14),Concentrations!F14*VLOOKUP($B14,Radionuclide_specific,6,FALSE)*Other_I_inh*Other_O_ann_s/86400,Concentrations!F14*VLOOKUP($A14,Radionuclide_specific,6,FALSE)*Other_I_inh*Other_O_ann_s/86400)</f>
        <v>3.193983172188641E-15</v>
      </c>
      <c r="G14" s="57">
        <f>IF(ISBLANK($A14),Concentrations!G14*VLOOKUP($B14,Radionuclide_specific,6,FALSE)*Other_I_inh*Other_O_ann_s/86400,Concentrations!G14*VLOOKUP($A14,Radionuclide_specific,6,FALSE)*Other_I_inh*Other_O_ann_s/86400)</f>
        <v>1.544737387210861E-15</v>
      </c>
      <c r="H14" s="44">
        <f>Concentrations!C14*VLOOKUP(IF(ISBLANK($A14),$B14,$A14),Radionuclide_specific,7,FALSE)*Other_O_ann_s*(Other_O_out+(1-Other_O_out)*Other_L_cloud)</f>
        <v>7.3795566750421533E-14</v>
      </c>
      <c r="I14" s="44">
        <f>Concentrations!D14*VLOOKUP(IF(ISBLANK($A14),$B14,$A14),Radionuclide_specific,7,FALSE)*Other_O_ann_s*(Other_O_out+(1-Other_O_out)*Other_L_cloud)</f>
        <v>2.8053659777791779E-15</v>
      </c>
      <c r="J14" s="44">
        <f>Concentrations!E14*VLOOKUP(IF(ISBLANK($A14),$B14,$A14),Radionuclide_specific,7,FALSE)*Other_O_ann_s*(Other_O_out+(1-Other_O_out)*Other_L_cloud)</f>
        <v>2.2018532954869846E-16</v>
      </c>
      <c r="K14" s="44">
        <f>Concentrations!F14*VLOOKUP(IF(ISBLANK($A14),$B14,$A14),Radionuclide_specific,7,FALSE)*Other_O_ann_s*(Other_O_out+(1-Other_O_out)*Other_L_cloud)</f>
        <v>5.9883351698730386E-17</v>
      </c>
      <c r="L14" s="44">
        <f>Concentrations!G14*VLOOKUP(IF(ISBLANK($A14),$B14,$A14),Radionuclide_specific,7,FALSE)*Other_O_ann_s*(Other_O_out+(1-Other_O_out)*Other_L_cloud)</f>
        <v>2.8961972325338993E-17</v>
      </c>
    </row>
    <row r="15" spans="1:12">
      <c r="A15" s="4" t="s">
        <v>260</v>
      </c>
      <c r="B15" s="4"/>
      <c r="C15" s="57">
        <f>Concentrations!C15*VLOOKUP(IF(ISBLANK($A15),$B15,$A15),Radionuclide_specific,6,FALSE)*Other_I_inh*Other_O_ann_s/86400</f>
        <v>6.2971725462751198E-13</v>
      </c>
      <c r="D15" s="57">
        <f>IF(ISBLANK($A15),Concentrations!D15*VLOOKUP($B15,Radionuclide_specific,6,FALSE)*Other_I_inh*Other_O_ann_s/86400,Concentrations!D15*VLOOKUP($A15,Radionuclide_specific,6,FALSE)*Other_I_inh*Other_O_ann_s/86400)</f>
        <v>2.39234703000239E-14</v>
      </c>
      <c r="E15" s="57">
        <f>IF(ISBLANK($A15),Concentrations!E15*VLOOKUP($B15,Radionuclide_specific,6,FALSE)*Other_I_inh*Other_O_ann_s/86400,Concentrations!E15*VLOOKUP($A15,Radionuclide_specific,6,FALSE)*Other_I_inh*Other_O_ann_s/86400)</f>
        <v>1.8709568050284539E-15</v>
      </c>
      <c r="F15" s="57">
        <f>IF(ISBLANK($A15),Concentrations!F15*VLOOKUP($B15,Radionuclide_specific,6,FALSE)*Other_I_inh*Other_O_ann_s/86400,Concentrations!F15*VLOOKUP($A15,Radionuclide_specific,6,FALSE)*Other_I_inh*Other_O_ann_s/86400)</f>
        <v>5.05562431840506E-16</v>
      </c>
      <c r="G15" s="57">
        <f>IF(ISBLANK($A15),Concentrations!G15*VLOOKUP($B15,Radionuclide_specific,6,FALSE)*Other_I_inh*Other_O_ann_s/86400,Concentrations!G15*VLOOKUP($A15,Radionuclide_specific,6,FALSE)*Other_I_inh*Other_O_ann_s/86400)</f>
        <v>2.427606473882583E-16</v>
      </c>
      <c r="H15" s="44">
        <f>Concentrations!C15*VLOOKUP(IF(ISBLANK($A15),$B15,$A15),Radionuclide_specific,7,FALSE)*Other_O_ann_s*(Other_O_out+(1-Other_O_out)*Other_L_cloud)</f>
        <v>1.6934356411443051E-14</v>
      </c>
      <c r="I15" s="44">
        <f>Concentrations!D15*VLOOKUP(IF(ISBLANK($A15),$B15,$A15),Radionuclide_specific,7,FALSE)*Other_O_ann_s*(Other_O_out+(1-Other_O_out)*Other_L_cloud)</f>
        <v>6.4334996330824262E-16</v>
      </c>
      <c r="J15" s="44">
        <f>Concentrations!E15*VLOOKUP(IF(ISBLANK($A15),$B15,$A15),Radionuclide_specific,7,FALSE)*Other_O_ann_s*(Other_O_out+(1-Other_O_out)*Other_L_cloud)</f>
        <v>5.0313770400825178E-17</v>
      </c>
      <c r="K15" s="44">
        <f>Concentrations!F15*VLOOKUP(IF(ISBLANK($A15),$B15,$A15),Radionuclide_specific,7,FALSE)*Other_O_ann_s*(Other_O_out+(1-Other_O_out)*Other_L_cloud)</f>
        <v>1.359558491705489E-17</v>
      </c>
      <c r="L15" s="44">
        <f>Concentrations!G15*VLOOKUP(IF(ISBLANK($A15),$B15,$A15),Radionuclide_specific,7,FALSE)*Other_O_ann_s*(Other_O_out+(1-Other_O_out)*Other_L_cloud)</f>
        <v>6.5283193295650428E-18</v>
      </c>
    </row>
    <row r="16" spans="1:12">
      <c r="A16" s="4" t="s">
        <v>14</v>
      </c>
      <c r="B16" s="4"/>
      <c r="C16" s="57">
        <f>Concentrations!C16*VLOOKUP(IF(ISBLANK($A16),$B16,$A16),Radionuclide_specific,6,FALSE)*Other_I_inh*Other_O_ann_s/86400</f>
        <v>0</v>
      </c>
      <c r="D16" s="57">
        <f>IF(ISBLANK($A16),Concentrations!D16*VLOOKUP($B16,Radionuclide_specific,6,FALSE)*Other_I_inh*Other_O_ann_s/86400,Concentrations!D16*VLOOKUP($A16,Radionuclide_specific,6,FALSE)*Other_I_inh*Other_O_ann_s/86400)</f>
        <v>0</v>
      </c>
      <c r="E16" s="57">
        <f>IF(ISBLANK($A16),Concentrations!E16*VLOOKUP($B16,Radionuclide_specific,6,FALSE)*Other_I_inh*Other_O_ann_s/86400,Concentrations!E16*VLOOKUP($A16,Radionuclide_specific,6,FALSE)*Other_I_inh*Other_O_ann_s/86400)</f>
        <v>0</v>
      </c>
      <c r="F16" s="57">
        <f>IF(ISBLANK($A16),Concentrations!F16*VLOOKUP($B16,Radionuclide_specific,6,FALSE)*Other_I_inh*Other_O_ann_s/86400,Concentrations!F16*VLOOKUP($A16,Radionuclide_specific,6,FALSE)*Other_I_inh*Other_O_ann_s/86400)</f>
        <v>0</v>
      </c>
      <c r="G16" s="57">
        <f>IF(ISBLANK($A16),Concentrations!G16*VLOOKUP($B16,Radionuclide_specific,6,FALSE)*Other_I_inh*Other_O_ann_s/86400,Concentrations!G16*VLOOKUP($A16,Radionuclide_specific,6,FALSE)*Other_I_inh*Other_O_ann_s/86400)</f>
        <v>0</v>
      </c>
      <c r="H16" s="44">
        <f>Concentrations!C16*VLOOKUP(IF(ISBLANK($A16),$B16,$A16),Radionuclide_specific,7,FALSE)*Other_O_ann_s*(Other_O_out+(1-Other_O_out)*Other_L_cloud)</f>
        <v>8.6735976417662379E-17</v>
      </c>
      <c r="I16" s="44">
        <f>Concentrations!D16*VLOOKUP(IF(ISBLANK($A16),$B16,$A16),Radionuclide_specific,7,FALSE)*Other_O_ann_s*(Other_O_out+(1-Other_O_out)*Other_L_cloud)</f>
        <v>5.4724176732414655E-18</v>
      </c>
      <c r="J16" s="44">
        <f>Concentrations!E16*VLOOKUP(IF(ISBLANK($A16),$B16,$A16),Radionuclide_specific,7,FALSE)*Other_O_ann_s*(Other_O_out+(1-Other_O_out)*Other_L_cloud)</f>
        <v>6.3721564538000207E-19</v>
      </c>
      <c r="K16" s="44">
        <f>Concentrations!F16*VLOOKUP(IF(ISBLANK($A16),$B16,$A16),Radionuclide_specific,7,FALSE)*Other_O_ann_s*(Other_O_out+(1-Other_O_out)*Other_L_cloud)</f>
        <v>2.1210849831107623E-19</v>
      </c>
      <c r="L16" s="44">
        <f>Concentrations!G16*VLOOKUP(IF(ISBLANK($A16),$B16,$A16),Radionuclide_specific,7,FALSE)*Other_O_ann_s*(Other_O_out+(1-Other_O_out)*Other_L_cloud)</f>
        <v>1.1484628669880606E-19</v>
      </c>
    </row>
    <row r="17" spans="1:12">
      <c r="A17" s="4" t="s">
        <v>21</v>
      </c>
      <c r="B17" s="4"/>
      <c r="C17" s="57">
        <f>Concentrations!C17*VLOOKUP(IF(ISBLANK($A17),$B17,$A17),Radionuclide_specific,6,FALSE)*Other_I_inh*Other_O_ann_s/86400</f>
        <v>1.4169776651876899E-11</v>
      </c>
      <c r="D17" s="57">
        <f>IF(ISBLANK($A17),Concentrations!D17*VLOOKUP($B17,Radionuclide_specific,6,FALSE)*Other_I_inh*Other_O_ann_s/86400,Concentrations!D17*VLOOKUP($A17,Radionuclide_specific,6,FALSE)*Other_I_inh*Other_O_ann_s/86400)</f>
        <v>5.3871073421819965E-13</v>
      </c>
      <c r="E17" s="57">
        <f>IF(ISBLANK($A17),Concentrations!E17*VLOOKUP($B17,Radionuclide_specific,6,FALSE)*Other_I_inh*Other_O_ann_s/86400,Concentrations!E17*VLOOKUP($A17,Radionuclide_specific,6,FALSE)*Other_I_inh*Other_O_ann_s/86400)</f>
        <v>4.2299952380452698E-14</v>
      </c>
      <c r="F17" s="57">
        <f>IF(ISBLANK($A17),Concentrations!F17*VLOOKUP($B17,Radionuclide_specific,6,FALSE)*Other_I_inh*Other_O_ann_s/86400,Concentrations!F17*VLOOKUP($A17,Radionuclide_specific,6,FALSE)*Other_I_inh*Other_O_ann_s/86400)</f>
        <v>1.1513074386480393E-14</v>
      </c>
      <c r="G17" s="57">
        <f>IF(ISBLANK($A17),Concentrations!G17*VLOOKUP($B17,Radionuclide_specific,6,FALSE)*Other_I_inh*Other_O_ann_s/86400,Concentrations!G17*VLOOKUP($A17,Radionuclide_specific,6,FALSE)*Other_I_inh*Other_O_ann_s/86400)</f>
        <v>5.572937027331547E-15</v>
      </c>
      <c r="H17" s="44">
        <f>Concentrations!C17*VLOOKUP(IF(ISBLANK($A17),$B17,$A17),Radionuclide_specific,7,FALSE)*Other_O_ann_s*(Other_O_out+(1-Other_O_out)*Other_L_cloud)</f>
        <v>6.0172806738794388E-17</v>
      </c>
      <c r="I17" s="44">
        <f>Concentrations!D17*VLOOKUP(IF(ISBLANK($A17),$B17,$A17),Radionuclide_specific,7,FALSE)*Other_O_ann_s*(Other_O_out+(1-Other_O_out)*Other_L_cloud)</f>
        <v>2.2876674555016381E-18</v>
      </c>
      <c r="J17" s="44">
        <f>Concentrations!E17*VLOOKUP(IF(ISBLANK($A17),$B17,$A17),Radionuclide_specific,7,FALSE)*Other_O_ann_s*(Other_O_out+(1-Other_O_out)*Other_L_cloud)</f>
        <v>1.7962928578073524E-19</v>
      </c>
      <c r="K17" s="44">
        <f>Concentrations!F17*VLOOKUP(IF(ISBLANK($A17),$B17,$A17),Radionuclide_specific,7,FALSE)*Other_O_ann_s*(Other_O_out+(1-Other_O_out)*Other_L_cloud)</f>
        <v>4.8890961166652194E-20</v>
      </c>
      <c r="L17" s="44">
        <f>Concentrations!G17*VLOOKUP(IF(ISBLANK($A17),$B17,$A17),Radionuclide_specific,7,FALSE)*Other_O_ann_s*(Other_O_out+(1-Other_O_out)*Other_L_cloud)</f>
        <v>2.3665811462785059E-20</v>
      </c>
    </row>
    <row r="18" spans="1:12">
      <c r="A18" s="2"/>
      <c r="B18" s="4" t="s">
        <v>146</v>
      </c>
      <c r="C18" s="57">
        <v>0</v>
      </c>
      <c r="D18" s="57">
        <v>0</v>
      </c>
      <c r="E18" s="57">
        <v>0</v>
      </c>
      <c r="F18" s="57">
        <v>0</v>
      </c>
      <c r="G18" s="57">
        <v>0</v>
      </c>
      <c r="H18" s="44">
        <f>Concentrations!C18*VLOOKUP(IF(ISBLANK($A18),$B18,$A18),Radionuclide_specific,7,FALSE)*Other_O_ann_s*(Other_O_out+(1-Other_O_out)*Other_L_cloud)</f>
        <v>4.8481040627797706E-16</v>
      </c>
      <c r="I18" s="44">
        <f>Concentrations!D18*VLOOKUP(IF(ISBLANK($A18),$B18,$A18),Radionuclide_specific,7,FALSE)*Other_O_ann_s*(Other_O_out+(1-Other_O_out)*Other_L_cloud)</f>
        <v>1.8431664544835171E-17</v>
      </c>
      <c r="J18" s="44">
        <f>Concentrations!E18*VLOOKUP(IF(ISBLANK($A18),$B18,$A18),Radionuclide_specific,7,FALSE)*Other_O_ann_s*(Other_O_out+(1-Other_O_out)*Other_L_cloud)</f>
        <v>1.4472674907257609E-18</v>
      </c>
      <c r="K18" s="44">
        <f>Concentrations!F18*VLOOKUP(IF(ISBLANK($A18),$B18,$A18),Radionuclide_specific,7,FALSE)*Other_O_ann_s*(Other_O_out+(1-Other_O_out)*Other_L_cloud)</f>
        <v>3.9391293228879485E-19</v>
      </c>
      <c r="L18" s="44">
        <f>Concentrations!G18*VLOOKUP(IF(ISBLANK($A18),$B18,$A18),Radionuclide_specific,7,FALSE)*Other_O_ann_s*(Other_O_out+(1-Other_O_out)*Other_L_cloud)</f>
        <v>1.9067469662793248E-19</v>
      </c>
    </row>
    <row r="19" spans="1:12">
      <c r="A19" s="4" t="s">
        <v>263</v>
      </c>
      <c r="B19" s="4"/>
      <c r="C19" s="57">
        <f>Concentrations!C19*VLOOKUP(IF(ISBLANK($A19),$B19,$A19),Radionuclide_specific,6,FALSE)*Other_I_inh*Other_O_ann_s/86400</f>
        <v>1.1020357882371205E-11</v>
      </c>
      <c r="D19" s="57">
        <f>IF(ISBLANK($A19),Concentrations!D19*VLOOKUP($B19,Radionuclide_specific,6,FALSE)*Other_I_inh*Other_O_ann_s/86400,Concentrations!D19*VLOOKUP($A19,Radionuclide_specific,6,FALSE)*Other_I_inh*Other_O_ann_s/86400)</f>
        <v>4.1877696869250123E-13</v>
      </c>
      <c r="E19" s="57">
        <f>IF(ISBLANK($A19),Concentrations!E19*VLOOKUP($B19,Radionuclide_specific,6,FALSE)*Other_I_inh*Other_O_ann_s/86400,Concentrations!E19*VLOOKUP($A19,Radionuclide_specific,6,FALSE)*Other_I_inh*Other_O_ann_s/86400)</f>
        <v>3.2796325160934499E-14</v>
      </c>
      <c r="F19" s="57">
        <f>IF(ISBLANK($A19),Concentrations!F19*VLOOKUP($B19,Radionuclide_specific,6,FALSE)*Other_I_inh*Other_O_ann_s/86400,Concentrations!F19*VLOOKUP($A19,Radionuclide_specific,6,FALSE)*Other_I_inh*Other_O_ann_s/86400)</f>
        <v>8.8842603650104095E-15</v>
      </c>
      <c r="G19" s="57">
        <f>IF(ISBLANK($A19),Concentrations!G19*VLOOKUP($B19,Radionuclide_specific,6,FALSE)*Other_I_inh*Other_O_ann_s/86400,Concentrations!G19*VLOOKUP($A19,Radionuclide_specific,6,FALSE)*Other_I_inh*Other_O_ann_s/86400)</f>
        <v>4.2778976878593178E-15</v>
      </c>
      <c r="H19" s="44">
        <f>Concentrations!C19*VLOOKUP(IF(ISBLANK($A19),$B19,$A19),Radionuclide_specific,7,FALSE)*Other_O_ann_s*(Other_O_out+(1-Other_O_out)*Other_L_cloud)</f>
        <v>0</v>
      </c>
      <c r="I19" s="44">
        <f>Concentrations!D19*VLOOKUP(IF(ISBLANK($A19),$B19,$A19),Radionuclide_specific,7,FALSE)*Other_O_ann_s*(Other_O_out+(1-Other_O_out)*Other_L_cloud)</f>
        <v>0</v>
      </c>
      <c r="J19" s="44">
        <f>Concentrations!E19*VLOOKUP(IF(ISBLANK($A19),$B19,$A19),Radionuclide_specific,7,FALSE)*Other_O_ann_s*(Other_O_out+(1-Other_O_out)*Other_L_cloud)</f>
        <v>0</v>
      </c>
      <c r="K19" s="44">
        <f>Concentrations!F19*VLOOKUP(IF(ISBLANK($A19),$B19,$A19),Radionuclide_specific,7,FALSE)*Other_O_ann_s*(Other_O_out+(1-Other_O_out)*Other_L_cloud)</f>
        <v>0</v>
      </c>
      <c r="L19" s="44">
        <f>Concentrations!G19*VLOOKUP(IF(ISBLANK($A19),$B19,$A19),Radionuclide_specific,7,FALSE)*Other_O_ann_s*(Other_O_out+(1-Other_O_out)*Other_L_cloud)</f>
        <v>0</v>
      </c>
    </row>
    <row r="20" spans="1:12">
      <c r="A20" s="2"/>
      <c r="B20" s="4" t="s">
        <v>264</v>
      </c>
      <c r="C20" s="57">
        <f>Concentrations!C20*VLOOKUP(IF(ISBLANK($A20),$B20,$A20),Radionuclide_specific,6,FALSE)*Other_I_inh*Other_O_ann_s/86400</f>
        <v>0</v>
      </c>
      <c r="D20" s="57">
        <f>IF(ISBLANK($A20),Concentrations!D20*VLOOKUP($B20,Radionuclide_specific,6,FALSE)*Other_I_inh*Other_O_ann_s/86400,Concentrations!D20*VLOOKUP($A20,Radionuclide_specific,6,FALSE)*Other_I_inh*Other_O_ann_s/86400)</f>
        <v>0</v>
      </c>
      <c r="E20" s="57">
        <f>IF(ISBLANK($A20),Concentrations!E20*VLOOKUP($B20,Radionuclide_specific,6,FALSE)*Other_I_inh*Other_O_ann_s/86400,Concentrations!E20*VLOOKUP($A20,Radionuclide_specific,6,FALSE)*Other_I_inh*Other_O_ann_s/86400)</f>
        <v>0</v>
      </c>
      <c r="F20" s="57">
        <f>IF(ISBLANK($A20),Concentrations!F20*VLOOKUP($B20,Radionuclide_specific,6,FALSE)*Other_I_inh*Other_O_ann_s/86400,Concentrations!F20*VLOOKUP($A20,Radionuclide_specific,6,FALSE)*Other_I_inh*Other_O_ann_s/86400)</f>
        <v>0</v>
      </c>
      <c r="G20" s="57">
        <f>IF(ISBLANK($A20),Concentrations!G20*VLOOKUP($B20,Radionuclide_specific,6,FALSE)*Other_I_inh*Other_O_ann_s/86400,Concentrations!G20*VLOOKUP($A20,Radionuclide_specific,6,FALSE)*Other_I_inh*Other_O_ann_s/86400)</f>
        <v>0</v>
      </c>
      <c r="H20" s="44">
        <f>Concentrations!C20*VLOOKUP(IF(ISBLANK($A20),$B20,$A20),Radionuclide_specific,7,FALSE)*Other_O_ann_s*(Other_O_out+(1-Other_O_out)*Other_L_cloud)</f>
        <v>5.7299563640968919E-15</v>
      </c>
      <c r="I20" s="44">
        <f>Concentrations!D20*VLOOKUP(IF(ISBLANK($A20),$B20,$A20),Radionuclide_specific,7,FALSE)*Other_O_ann_s*(Other_O_out+(1-Other_O_out)*Other_L_cloud)</f>
        <v>2.1774009360760397E-16</v>
      </c>
      <c r="J20" s="44">
        <f>Concentrations!E20*VLOOKUP(IF(ISBLANK($A20),$B20,$A20),Radionuclide_specific,7,FALSE)*Other_O_ann_s*(Other_O_out+(1-Other_O_out)*Other_L_cloud)</f>
        <v>1.705221500796246E-17</v>
      </c>
      <c r="K20" s="44">
        <f>Concentrations!F20*VLOOKUP(IF(ISBLANK($A20),$B20,$A20),Radionuclide_specific,7,FALSE)*Other_O_ann_s*(Other_O_out+(1-Other_O_out)*Other_L_cloud)</f>
        <v>4.6193077177845556E-18</v>
      </c>
      <c r="L20" s="44">
        <f>Concentrations!G20*VLOOKUP(IF(ISBLANK($A20),$B20,$A20),Radionuclide_specific,7,FALSE)*Other_O_ann_s*(Other_O_out+(1-Other_O_out)*Other_L_cloud)</f>
        <v>2.2242623463903968E-18</v>
      </c>
    </row>
    <row r="21" spans="1:12">
      <c r="A21" s="4" t="s">
        <v>166</v>
      </c>
      <c r="B21" s="4"/>
      <c r="C21" s="57">
        <f>Concentrations!C21*VLOOKUP(IF(ISBLANK($A21),$B21,$A21),Radionuclide_specific,6,FALSE)*Other_I_inh*Other_O_ann_s/86400</f>
        <v>1.4169803389949687E-11</v>
      </c>
      <c r="D21" s="57">
        <f>IF(ISBLANK($A21),Concentrations!D21*VLOOKUP($B21,Radionuclide_specific,6,FALSE)*Other_I_inh*Other_O_ann_s/86400,Concentrations!D21*VLOOKUP($A21,Radionuclide_specific,6,FALSE)*Other_I_inh*Other_O_ann_s/86400)</f>
        <v>5.3872089966363169E-13</v>
      </c>
      <c r="E21" s="57">
        <f>IF(ISBLANK($A21),Concentrations!E21*VLOOKUP($B21,Radionuclide_specific,6,FALSE)*Other_I_inh*Other_O_ann_s/86400,Concentrations!E21*VLOOKUP($A21,Radionuclide_specific,6,FALSE)*Other_I_inh*Other_O_ann_s/86400)</f>
        <v>4.2304741794689349E-14</v>
      </c>
      <c r="F21" s="57">
        <f>IF(ISBLANK($A21),Concentrations!F21*VLOOKUP($B21,Radionuclide_specific,6,FALSE)*Other_I_inh*Other_O_ann_s/86400,Concentrations!F21*VLOOKUP($A21,Radionuclide_specific,6,FALSE)*Other_I_inh*Other_O_ann_s/86400)</f>
        <v>1.1516333584296001E-14</v>
      </c>
      <c r="G21" s="57">
        <f>IF(ISBLANK($A21),Concentrations!G21*VLOOKUP($B21,Radionuclide_specific,6,FALSE)*Other_I_inh*Other_O_ann_s/86400,Concentrations!G21*VLOOKUP($A21,Radionuclide_specific,6,FALSE)*Other_I_inh*Other_O_ann_s/86400)</f>
        <v>5.5755666490196137E-15</v>
      </c>
      <c r="H21" s="44">
        <f>Concentrations!C21*VLOOKUP(IF(ISBLANK($A21),$B21,$A21),Radionuclide_specific,7,FALSE)*Other_O_ann_s*(Other_O_out+(1-Other_O_out)*Other_L_cloud)</f>
        <v>1.7201007731127723E-16</v>
      </c>
      <c r="I21" s="44">
        <f>Concentrations!D21*VLOOKUP(IF(ISBLANK($A21),$B21,$A21),Radionuclide_specific,7,FALSE)*Other_O_ann_s*(Other_O_out+(1-Other_O_out)*Other_L_cloud)</f>
        <v>6.53964074519676E-18</v>
      </c>
      <c r="J21" s="44">
        <f>Concentrations!E21*VLOOKUP(IF(ISBLANK($A21),$B21,$A21),Radionuclide_specific,7,FALSE)*Other_O_ann_s*(Other_O_out+(1-Other_O_out)*Other_L_cloud)</f>
        <v>5.1354572159409295E-19</v>
      </c>
      <c r="K21" s="44">
        <f>Concentrations!F21*VLOOKUP(IF(ISBLANK($A21),$B21,$A21),Radionuclide_specific,7,FALSE)*Other_O_ann_s*(Other_O_out+(1-Other_O_out)*Other_L_cloud)</f>
        <v>1.3979907664648605E-19</v>
      </c>
      <c r="L21" s="44">
        <f>Concentrations!G21*VLOOKUP(IF(ISBLANK($A21),$B21,$A21),Radionuclide_specific,7,FALSE)*Other_O_ann_s*(Other_O_out+(1-Other_O_out)*Other_L_cloud)</f>
        <v>6.7682918665778918E-20</v>
      </c>
    </row>
    <row r="22" spans="1:12">
      <c r="A22" s="4" t="s">
        <v>13</v>
      </c>
      <c r="B22" s="4"/>
      <c r="C22" s="57">
        <f>Concentrations!C22*VLOOKUP(IF(ISBLANK($A22),$B22,$A22),Radionuclide_specific,6,FALSE)*Other_I_inh*Other_O_ann_s/86400</f>
        <v>2.9054249746677157E-12</v>
      </c>
      <c r="D22" s="57">
        <f>IF(ISBLANK($A22),Concentrations!D22*VLOOKUP($B22,Radionuclide_specific,6,FALSE)*Other_I_inh*Other_O_ann_s/86400,Concentrations!D22*VLOOKUP($A22,Radionuclide_specific,6,FALSE)*Other_I_inh*Other_O_ann_s/86400)</f>
        <v>1.0800883055288588E-13</v>
      </c>
      <c r="E22" s="57">
        <f>IF(ISBLANK($A22),Concentrations!E22*VLOOKUP($B22,Radionuclide_specific,6,FALSE)*Other_I_inh*Other_O_ann_s/86400,Concentrations!E22*VLOOKUP($A22,Radionuclide_specific,6,FALSE)*Other_I_inh*Other_O_ann_s/86400)</f>
        <v>7.4871337444394725E-15</v>
      </c>
      <c r="F22" s="57">
        <f>IF(ISBLANK($A22),Concentrations!F22*VLOOKUP($B22,Radionuclide_specific,6,FALSE)*Other_I_inh*Other_O_ann_s/86400,Concentrations!F22*VLOOKUP($A22,Radionuclide_specific,6,FALSE)*Other_I_inh*Other_O_ann_s/86400)</f>
        <v>1.6283087769082437E-15</v>
      </c>
      <c r="G22" s="57">
        <f>IF(ISBLANK($A22),Concentrations!G22*VLOOKUP($B22,Radionuclide_specific,6,FALSE)*Other_I_inh*Other_O_ann_s/86400,Concentrations!G22*VLOOKUP($A22,Radionuclide_specific,6,FALSE)*Other_I_inh*Other_O_ann_s/86400)</f>
        <v>6.1429042353204916E-16</v>
      </c>
      <c r="H22" s="44">
        <f>Concentrations!C22*VLOOKUP(IF(ISBLANK($A22),$B22,$A22),Radionuclide_specific,7,FALSE)*Other_O_ann_s*(Other_O_out+(1-Other_O_out)*Other_L_cloud)</f>
        <v>1.0142917111564313E-14</v>
      </c>
      <c r="I22" s="44">
        <f>Concentrations!D22*VLOOKUP(IF(ISBLANK($A22),$B22,$A22),Radionuclide_specific,7,FALSE)*Other_O_ann_s*(Other_O_out+(1-Other_O_out)*Other_L_cloud)</f>
        <v>3.7706174661770719E-16</v>
      </c>
      <c r="J22" s="44">
        <f>Concentrations!E22*VLOOKUP(IF(ISBLANK($A22),$B22,$A22),Radionuclide_specific,7,FALSE)*Other_O_ann_s*(Other_O_out+(1-Other_O_out)*Other_L_cloud)</f>
        <v>2.613778625680427E-17</v>
      </c>
      <c r="K22" s="44">
        <f>Concentrations!F22*VLOOKUP(IF(ISBLANK($A22),$B22,$A22),Radionuclide_specific,7,FALSE)*Other_O_ann_s*(Other_O_out+(1-Other_O_out)*Other_L_cloud)</f>
        <v>5.6844699485320029E-18</v>
      </c>
      <c r="L22" s="44">
        <f>Concentrations!G22*VLOOKUP(IF(ISBLANK($A22),$B22,$A22),Radionuclide_specific,7,FALSE)*Other_O_ann_s*(Other_O_out+(1-Other_O_out)*Other_L_cloud)</f>
        <v>2.1445044709942634E-18</v>
      </c>
    </row>
    <row r="23" spans="1:12">
      <c r="A23" s="4" t="s">
        <v>20</v>
      </c>
      <c r="B23" s="4"/>
      <c r="C23" s="57">
        <f>Concentrations!C23*VLOOKUP(IF(ISBLANK($A23),$B23,$A23),Radionuclide_specific,6,FALSE)*Other_I_inh*Other_O_ann_s/86400</f>
        <v>0</v>
      </c>
      <c r="D23" s="57">
        <f>IF(ISBLANK($A23),Concentrations!D23*VLOOKUP($B23,Radionuclide_specific,6,FALSE)*Other_I_inh*Other_O_ann_s/86400,Concentrations!D23*VLOOKUP($A23,Radionuclide_specific,6,FALSE)*Other_I_inh*Other_O_ann_s/86400)</f>
        <v>0</v>
      </c>
      <c r="E23" s="57">
        <f>IF(ISBLANK($A23),Concentrations!E23*VLOOKUP($B23,Radionuclide_specific,6,FALSE)*Other_I_inh*Other_O_ann_s/86400,Concentrations!E23*VLOOKUP($A23,Radionuclide_specific,6,FALSE)*Other_I_inh*Other_O_ann_s/86400)</f>
        <v>0</v>
      </c>
      <c r="F23" s="57">
        <f>IF(ISBLANK($A23),Concentrations!F23*VLOOKUP($B23,Radionuclide_specific,6,FALSE)*Other_I_inh*Other_O_ann_s/86400,Concentrations!F23*VLOOKUP($A23,Radionuclide_specific,6,FALSE)*Other_I_inh*Other_O_ann_s/86400)</f>
        <v>0</v>
      </c>
      <c r="G23" s="57">
        <f>IF(ISBLANK($A23),Concentrations!G23*VLOOKUP($B23,Radionuclide_specific,6,FALSE)*Other_I_inh*Other_O_ann_s/86400,Concentrations!G23*VLOOKUP($A23,Radionuclide_specific,6,FALSE)*Other_I_inh*Other_O_ann_s/86400)</f>
        <v>0</v>
      </c>
      <c r="H23" s="44">
        <f>Concentrations!C23*VLOOKUP(IF(ISBLANK($A23),$B23,$A23),Radionuclide_specific,7,FALSE)*Other_O_ann_s*(Other_O_out+(1-Other_O_out)*Other_L_cloud)</f>
        <v>1.0498978122095366E-15</v>
      </c>
      <c r="I23" s="44">
        <f>Concentrations!D23*VLOOKUP(IF(ISBLANK($A23),$B23,$A23),Radionuclide_specific,7,FALSE)*Other_O_ann_s*(Other_O_out+(1-Other_O_out)*Other_L_cloud)</f>
        <v>6.4003062145001211E-17</v>
      </c>
      <c r="J23" s="44">
        <f>Concentrations!E23*VLOOKUP(IF(ISBLANK($A23),$B23,$A23),Radionuclide_specific,7,FALSE)*Other_O_ann_s*(Other_O_out+(1-Other_O_out)*Other_L_cloud)</f>
        <v>6.1572157920709954E-18</v>
      </c>
      <c r="K23" s="44">
        <f>Concentrations!F23*VLOOKUP(IF(ISBLANK($A23),$B23,$A23),Radionuclide_specific,7,FALSE)*Other_O_ann_s*(Other_O_out+(1-Other_O_out)*Other_L_cloud)</f>
        <v>1.4534282067674767E-18</v>
      </c>
      <c r="L23" s="44">
        <f>Concentrations!G23*VLOOKUP(IF(ISBLANK($A23),$B23,$A23),Radionuclide_specific,7,FALSE)*Other_O_ann_s*(Other_O_out+(1-Other_O_out)*Other_L_cloud)</f>
        <v>5.3716205840768473E-19</v>
      </c>
    </row>
    <row r="24" spans="1:12">
      <c r="A24" s="4" t="s">
        <v>167</v>
      </c>
      <c r="B24" s="4"/>
      <c r="C24" s="57">
        <f>Concentrations!C24*VLOOKUP(IF(ISBLANK($A24),$B24,$A24),Radionuclide_specific,6,FALSE)*Other_I_inh*Other_O_ann_s/86400</f>
        <v>0</v>
      </c>
      <c r="D24" s="57">
        <f>IF(ISBLANK($A24),Concentrations!D24*VLOOKUP($B24,Radionuclide_specific,6,FALSE)*Other_I_inh*Other_O_ann_s/86400,Concentrations!D24*VLOOKUP($A24,Radionuclide_specific,6,FALSE)*Other_I_inh*Other_O_ann_s/86400)</f>
        <v>0</v>
      </c>
      <c r="E24" s="57">
        <f>IF(ISBLANK($A24),Concentrations!E24*VLOOKUP($B24,Radionuclide_specific,6,FALSE)*Other_I_inh*Other_O_ann_s/86400,Concentrations!E24*VLOOKUP($A24,Radionuclide_specific,6,FALSE)*Other_I_inh*Other_O_ann_s/86400)</f>
        <v>0</v>
      </c>
      <c r="F24" s="57">
        <f>IF(ISBLANK($A24),Concentrations!F24*VLOOKUP($B24,Radionuclide_specific,6,FALSE)*Other_I_inh*Other_O_ann_s/86400,Concentrations!F24*VLOOKUP($A24,Radionuclide_specific,6,FALSE)*Other_I_inh*Other_O_ann_s/86400)</f>
        <v>0</v>
      </c>
      <c r="G24" s="57">
        <f>IF(ISBLANK($A24),Concentrations!G24*VLOOKUP($B24,Radionuclide_specific,6,FALSE)*Other_I_inh*Other_O_ann_s/86400,Concentrations!G24*VLOOKUP($A24,Radionuclide_specific,6,FALSE)*Other_I_inh*Other_O_ann_s/86400)</f>
        <v>0</v>
      </c>
      <c r="H24" s="44">
        <f>Concentrations!C24*VLOOKUP(IF(ISBLANK($A24),$B24,$A24),Radionuclide_specific,7,FALSE)*Other_O_ann_s*(Other_O_out+(1-Other_O_out)*Other_L_cloud)</f>
        <v>8.5709637141412816E-15</v>
      </c>
      <c r="I24" s="44">
        <f>Concentrations!D24*VLOOKUP(IF(ISBLANK($A24),$B24,$A24),Radionuclide_specific,7,FALSE)*Other_O_ann_s*(Other_O_out+(1-Other_O_out)*Other_L_cloud)</f>
        <v>3.3577691649855707E-16</v>
      </c>
      <c r="J24" s="44">
        <f>Concentrations!E24*VLOOKUP(IF(ISBLANK($A24),$B24,$A24),Radionuclide_specific,7,FALSE)*Other_O_ann_s*(Other_O_out+(1-Other_O_out)*Other_L_cloud)</f>
        <v>2.7694083884968997E-18</v>
      </c>
      <c r="K24" s="44">
        <f>Concentrations!F24*VLOOKUP(IF(ISBLANK($A24),$B24,$A24),Radionuclide_specific,7,FALSE)*Other_O_ann_s*(Other_O_out+(1-Other_O_out)*Other_L_cloud)</f>
        <v>7.8536364554772231E-21</v>
      </c>
      <c r="L24" s="44">
        <f>Concentrations!G24*VLOOKUP(IF(ISBLANK($A24),$B24,$A24),Radionuclide_specific,7,FALSE)*Other_O_ann_s*(Other_O_out+(1-Other_O_out)*Other_L_cloud)</f>
        <v>2.13347534704174E-23</v>
      </c>
    </row>
    <row r="25" spans="1:12">
      <c r="A25" s="4"/>
      <c r="B25" s="4" t="s">
        <v>169</v>
      </c>
      <c r="C25" s="57">
        <f>Concentrations!C25*VLOOKUP(IF(ISBLANK($A25),$B25,$A25),Radionuclide_specific,6,FALSE)*Other_I_inh*Other_O_ann_s/86400</f>
        <v>9.0046484025103462E-24</v>
      </c>
      <c r="D25" s="57">
        <f>IF(ISBLANK($A25),Concentrations!D25*VLOOKUP($B25,Radionuclide_specific,6,FALSE)*Other_I_inh*Other_O_ann_s/86400,Concentrations!D25*VLOOKUP($A25,Radionuclide_specific,6,FALSE)*Other_I_inh*Other_O_ann_s/86400)</f>
        <v>4.5288615744094713E-24</v>
      </c>
      <c r="E25" s="57">
        <f>IF(ISBLANK($A25),Concentrations!E25*VLOOKUP($B25,Radionuclide_specific,6,FALSE)*Other_I_inh*Other_O_ann_s/86400,Concentrations!E25*VLOOKUP($A25,Radionuclide_specific,6,FALSE)*Other_I_inh*Other_O_ann_s/86400)</f>
        <v>1.2295197792446105E-24</v>
      </c>
      <c r="F25" s="57">
        <f>IF(ISBLANK($A25),Concentrations!F25*VLOOKUP($B25,Radionuclide_specific,6,FALSE)*Other_I_inh*Other_O_ann_s/86400,Concentrations!F25*VLOOKUP($A25,Radionuclide_specific,6,FALSE)*Other_I_inh*Other_O_ann_s/86400)</f>
        <v>4.271220555060671E-25</v>
      </c>
      <c r="G25" s="57">
        <f>IF(ISBLANK($A25),Concentrations!G25*VLOOKUP($B25,Radionuclide_specific,6,FALSE)*Other_I_inh*Other_O_ann_s/86400,Concentrations!G25*VLOOKUP($A25,Radionuclide_specific,6,FALSE)*Other_I_inh*Other_O_ann_s/86400)</f>
        <v>2.3146587397592342E-25</v>
      </c>
      <c r="H25" s="44">
        <f>Concentrations!C25*VLOOKUP(IF(ISBLANK($A25),$B25,$A25),Radionuclide_specific,7,FALSE)*Other_O_ann_s*(Other_O_out+(1-Other_O_out)*Other_L_cloud)</f>
        <v>1.9280909762036067E-28</v>
      </c>
      <c r="I25" s="44">
        <f>Concentrations!D25*VLOOKUP(IF(ISBLANK($A25),$B25,$A25),Radionuclide_specific,7,FALSE)*Other_O_ann_s*(Other_O_out+(1-Other_O_out)*Other_L_cloud)</f>
        <v>9.6972771659355493E-29</v>
      </c>
      <c r="J25" s="44">
        <f>Concentrations!E25*VLOOKUP(IF(ISBLANK($A25),$B25,$A25),Radionuclide_specific,7,FALSE)*Other_O_ann_s*(Other_O_out+(1-Other_O_out)*Other_L_cloud)</f>
        <v>2.6326691342712427E-29</v>
      </c>
      <c r="K25" s="44">
        <f>Concentrations!F25*VLOOKUP(IF(ISBLANK($A25),$B25,$A25),Radionuclide_specific,7,FALSE)*Other_O_ann_s*(Other_O_out+(1-Other_O_out)*Other_L_cloud)</f>
        <v>9.1456117345925188E-30</v>
      </c>
      <c r="L25" s="44">
        <f>Concentrations!G25*VLOOKUP(IF(ISBLANK($A25),$B25,$A25),Radionuclide_specific,7,FALSE)*Other_O_ann_s*(Other_O_out+(1-Other_O_out)*Other_L_cloud)</f>
        <v>4.9561875485070768E-30</v>
      </c>
    </row>
    <row r="26" spans="1:12">
      <c r="A26" s="4" t="s">
        <v>168</v>
      </c>
      <c r="B26" s="4"/>
      <c r="C26" s="57">
        <f>Concentrations!C26*VLOOKUP(IF(ISBLANK($A26),$B26,$A26),Radionuclide_specific,6,FALSE)*Other_I_inh*Other_O_ann_s/86400</f>
        <v>0</v>
      </c>
      <c r="D26" s="57">
        <f>IF(ISBLANK($A26),Concentrations!D26*VLOOKUP($B26,Radionuclide_specific,6,FALSE)*Other_I_inh*Other_O_ann_s/86400,Concentrations!D26*VLOOKUP($A26,Radionuclide_specific,6,FALSE)*Other_I_inh*Other_O_ann_s/86400)</f>
        <v>0</v>
      </c>
      <c r="E26" s="57">
        <f>IF(ISBLANK($A26),Concentrations!E26*VLOOKUP($B26,Radionuclide_specific,6,FALSE)*Other_I_inh*Other_O_ann_s/86400,Concentrations!E26*VLOOKUP($A26,Radionuclide_specific,6,FALSE)*Other_I_inh*Other_O_ann_s/86400)</f>
        <v>0</v>
      </c>
      <c r="F26" s="57">
        <f>IF(ISBLANK($A26),Concentrations!F26*VLOOKUP($B26,Radionuclide_specific,6,FALSE)*Other_I_inh*Other_O_ann_s/86400,Concentrations!F26*VLOOKUP($A26,Radionuclide_specific,6,FALSE)*Other_I_inh*Other_O_ann_s/86400)</f>
        <v>0</v>
      </c>
      <c r="G26" s="57">
        <f>IF(ISBLANK($A26),Concentrations!G26*VLOOKUP($B26,Radionuclide_specific,6,FALSE)*Other_I_inh*Other_O_ann_s/86400,Concentrations!G26*VLOOKUP($A26,Radionuclide_specific,6,FALSE)*Other_I_inh*Other_O_ann_s/86400)</f>
        <v>0</v>
      </c>
      <c r="H26" s="44">
        <f>Concentrations!C26*VLOOKUP(IF(ISBLANK($A26),$B26,$A26),Radionuclide_specific,7,FALSE)*Other_O_ann_s*(Other_O_out+(1-Other_O_out)*Other_L_cloud)</f>
        <v>6.1858655840033899E-15</v>
      </c>
      <c r="I26" s="44">
        <f>Concentrations!D26*VLOOKUP(IF(ISBLANK($A26),$B26,$A26),Radionuclide_specific,7,FALSE)*Other_O_ann_s*(Other_O_out+(1-Other_O_out)*Other_L_cloud)</f>
        <v>4.2153525569532266E-24</v>
      </c>
      <c r="J26" s="44">
        <f>Concentrations!E26*VLOOKUP(IF(ISBLANK($A26),$B26,$A26),Radionuclide_specific,7,FALSE)*Other_O_ann_s*(Other_O_out+(1-Other_O_out)*Other_L_cloud)</f>
        <v>2.7061334276508727E-69</v>
      </c>
      <c r="K26" s="44">
        <f>Concentrations!F26*VLOOKUP(IF(ISBLANK($A26),$B26,$A26),Radionuclide_specific,7,FALSE)*Other_O_ann_s*(Other_O_out+(1-Other_O_out)*Other_L_cloud)</f>
        <v>1.9460564826482785E-149</v>
      </c>
      <c r="L26" s="44">
        <f>Concentrations!G26*VLOOKUP(IF(ISBLANK($A26),$B26,$A26),Radionuclide_specific,7,FALSE)*Other_O_ann_s*(Other_O_out+(1-Other_O_out)*Other_L_cloud)</f>
        <v>3.2028053687077086E-238</v>
      </c>
    </row>
    <row r="27" spans="1:12">
      <c r="A27" s="4"/>
      <c r="B27" s="4" t="s">
        <v>170</v>
      </c>
      <c r="C27" s="57">
        <f>Concentrations!C27*VLOOKUP(IF(ISBLANK($A27),$B27,$A27),Radionuclide_specific,6,FALSE)*Other_I_inh*Other_O_ann_s/86400</f>
        <v>2.9360933805005738E-15</v>
      </c>
      <c r="D27" s="57">
        <f>IF(ISBLANK($A27),Concentrations!D27*VLOOKUP($B27,Radionuclide_specific,6,FALSE)*Other_I_inh*Other_O_ann_s/86400,Concentrations!D27*VLOOKUP($A27,Radionuclide_specific,6,FALSE)*Other_I_inh*Other_O_ann_s/86400)</f>
        <v>8.4937526493529637E-20</v>
      </c>
      <c r="E27" s="57">
        <f>IF(ISBLANK($A27),Concentrations!E27*VLOOKUP($B27,Radionuclide_specific,6,FALSE)*Other_I_inh*Other_O_ann_s/86400,Concentrations!E27*VLOOKUP($A27,Radionuclide_specific,6,FALSE)*Other_I_inh*Other_O_ann_s/86400)</f>
        <v>3.3017525049763142E-40</v>
      </c>
      <c r="F27" s="57">
        <f>IF(ISBLANK($A27),Concentrations!F27*VLOOKUP($B27,Radionuclide_specific,6,FALSE)*Other_I_inh*Other_O_ann_s/86400,Concentrations!F27*VLOOKUP($A27,Radionuclide_specific,6,FALSE)*Other_I_inh*Other_O_ann_s/86400)</f>
        <v>9.6244383658158717E-76</v>
      </c>
      <c r="G27" s="57">
        <f>IF(ISBLANK($A27),Concentrations!G27*VLOOKUP($B27,Radionuclide_specific,6,FALSE)*Other_I_inh*Other_O_ann_s/86400,Concentrations!G27*VLOOKUP($A27,Radionuclide_specific,6,FALSE)*Other_I_inh*Other_O_ann_s/86400)</f>
        <v>5.8076456101550912E-115</v>
      </c>
      <c r="H27" s="44">
        <f>Concentrations!C27*VLOOKUP(IF(ISBLANK($A27),$B27,$A27),Radionuclide_specific,7,FALSE)*Other_O_ann_s*(Other_O_out+(1-Other_O_out)*Other_L_cloud)</f>
        <v>2.1932617552339286E-14</v>
      </c>
      <c r="I27" s="44">
        <f>Concentrations!D27*VLOOKUP(IF(ISBLANK($A27),$B27,$A27),Radionuclide_specific,7,FALSE)*Other_O_ann_s*(Other_O_out+(1-Other_O_out)*Other_L_cloud)</f>
        <v>6.3448332290666638E-19</v>
      </c>
      <c r="J27" s="44">
        <f>Concentrations!E27*VLOOKUP(IF(ISBLANK($A27),$B27,$A27),Radionuclide_specific,7,FALSE)*Other_O_ann_s*(Other_O_out+(1-Other_O_out)*Other_L_cloud)</f>
        <v>2.466409121217307E-39</v>
      </c>
      <c r="K27" s="44">
        <f>Concentrations!F27*VLOOKUP(IF(ISBLANK($A27),$B27,$A27),Radionuclide_specific,7,FALSE)*Other_O_ann_s*(Other_O_out+(1-Other_O_out)*Other_L_cloud)</f>
        <v>7.1894554592644579E-75</v>
      </c>
      <c r="L27" s="44">
        <f>Concentrations!G27*VLOOKUP(IF(ISBLANK($A27),$B27,$A27),Radionuclide_specific,7,FALSE)*Other_O_ann_s*(Other_O_out+(1-Other_O_out)*Other_L_cloud)</f>
        <v>4.3383112707858535E-114</v>
      </c>
    </row>
    <row r="28" spans="1:12">
      <c r="A28" s="4" t="s">
        <v>11</v>
      </c>
      <c r="B28" s="4"/>
      <c r="C28" s="57">
        <f>Concentrations!C28*VLOOKUP(IF(ISBLANK($A28),$B28,$A28),Radionuclide_specific,6,FALSE)*Other_I_inh*Other_O_ann_s/86400</f>
        <v>2.5977280620969891E-12</v>
      </c>
      <c r="D28" s="57">
        <f>IF(ISBLANK($A28),Concentrations!D28*VLOOKUP($B28,Radionuclide_specific,6,FALSE)*Other_I_inh*Other_O_ann_s/86400,Concentrations!D28*VLOOKUP($A28,Radionuclide_specific,6,FALSE)*Other_I_inh*Other_O_ann_s/86400)</f>
        <v>9.8739182413377818E-14</v>
      </c>
      <c r="E28" s="57">
        <f>IF(ISBLANK($A28),Concentrations!E28*VLOOKUP($B28,Radionuclide_specific,6,FALSE)*Other_I_inh*Other_O_ann_s/86400,Concentrations!E28*VLOOKUP($A28,Radionuclide_specific,6,FALSE)*Other_I_inh*Other_O_ann_s/86400)</f>
        <v>7.7434783755000002E-15</v>
      </c>
      <c r="F28" s="57">
        <f>IF(ISBLANK($A28),Concentrations!F28*VLOOKUP($B28,Radionuclide_specific,6,FALSE)*Other_I_inh*Other_O_ann_s/86400,Concentrations!F28*VLOOKUP($A28,Radionuclide_specific,6,FALSE)*Other_I_inh*Other_O_ann_s/86400)</f>
        <v>2.1029051618044698E-15</v>
      </c>
      <c r="G28" s="57">
        <f>IF(ISBLANK($A28),Concentrations!G28*VLOOKUP($B28,Radionuclide_specific,6,FALSE)*Other_I_inh*Other_O_ann_s/86400,Concentrations!G28*VLOOKUP($A28,Radionuclide_specific,6,FALSE)*Other_I_inh*Other_O_ann_s/86400)</f>
        <v>1.0153999548666585E-15</v>
      </c>
      <c r="H28" s="44">
        <f>Concentrations!C28*VLOOKUP(IF(ISBLANK($A28),$B28,$A28),Radionuclide_specific,7,FALSE)*Other_O_ann_s*(Other_O_out+(1-Other_O_out)*Other_L_cloud)</f>
        <v>4.3698509146402451E-14</v>
      </c>
      <c r="I28" s="44">
        <f>Concentrations!D28*VLOOKUP(IF(ISBLANK($A28),$B28,$A28),Radionuclide_specific,7,FALSE)*Other_O_ann_s*(Other_O_out+(1-Other_O_out)*Other_L_cloud)</f>
        <v>1.6609725739792213E-15</v>
      </c>
      <c r="J28" s="44">
        <f>Concentrations!E28*VLOOKUP(IF(ISBLANK($A28),$B28,$A28),Radionuclide_specific,7,FALSE)*Other_O_ann_s*(Other_O_out+(1-Other_O_out)*Other_L_cloud)</f>
        <v>1.3025938532750185E-16</v>
      </c>
      <c r="K28" s="44">
        <f>Concentrations!F28*VLOOKUP(IF(ISBLANK($A28),$B28,$A28),Radionuclide_specific,7,FALSE)*Other_O_ann_s*(Other_O_out+(1-Other_O_out)*Other_L_cloud)</f>
        <v>3.5374688285481736E-17</v>
      </c>
      <c r="L28" s="44">
        <f>Concentrations!G28*VLOOKUP(IF(ISBLANK($A28),$B28,$A28),Radionuclide_specific,7,FALSE)*Other_O_ann_s*(Other_O_out+(1-Other_O_out)*Other_L_cloud)</f>
        <v>1.7080873422593319E-17</v>
      </c>
    </row>
    <row r="29" spans="1:12">
      <c r="A29" s="4" t="s">
        <v>12</v>
      </c>
      <c r="B29" s="4"/>
      <c r="C29" s="57">
        <f>Concentrations!C29*VLOOKUP(IF(ISBLANK($A29),$B29,$A29),Radionuclide_specific,6,FALSE)*Other_I_inh*Other_O_ann_s/86400</f>
        <v>1.8105826724026227E-12</v>
      </c>
      <c r="D29" s="57">
        <f>IF(ISBLANK($A29),Concentrations!D29*VLOOKUP($B29,Radionuclide_specific,6,FALSE)*Other_I_inh*Other_O_ann_s/86400,Concentrations!D29*VLOOKUP($A29,Radionuclide_specific,6,FALSE)*Other_I_inh*Other_O_ann_s/86400)</f>
        <v>6.88352985847538E-14</v>
      </c>
      <c r="E29" s="57">
        <f>IF(ISBLANK($A29),Concentrations!E29*VLOOKUP($B29,Radionuclide_specific,6,FALSE)*Other_I_inh*Other_O_ann_s/86400,Concentrations!E29*VLOOKUP($A29,Radionuclide_specific,6,FALSE)*Other_I_inh*Other_O_ann_s/86400)</f>
        <v>5.4050118657610704E-15</v>
      </c>
      <c r="F29" s="57">
        <f>IF(ISBLANK($A29),Concentrations!F29*VLOOKUP($B29,Radionuclide_specific,6,FALSE)*Other_I_inh*Other_O_ann_s/86400,Concentrations!F29*VLOOKUP($A29,Radionuclide_specific,6,FALSE)*Other_I_inh*Other_O_ann_s/86400)</f>
        <v>1.4711272747955738E-15</v>
      </c>
      <c r="G29" s="57">
        <f>IF(ISBLANK($A29),Concentrations!G29*VLOOKUP($B29,Radionuclide_specific,6,FALSE)*Other_I_inh*Other_O_ann_s/86400,Concentrations!G29*VLOOKUP($A29,Radionuclide_specific,6,FALSE)*Other_I_inh*Other_O_ann_s/86400)</f>
        <v>7.1210736302141263E-16</v>
      </c>
      <c r="H29" s="44">
        <f>Concentrations!C29*VLOOKUP(IF(ISBLANK($A29),$B29,$A29),Radionuclide_specific,7,FALSE)*Other_O_ann_s*(Other_O_out+(1-Other_O_out)*Other_L_cloud)</f>
        <v>5.6806070950606071E-17</v>
      </c>
      <c r="I29" s="44">
        <f>Concentrations!D29*VLOOKUP(IF(ISBLANK($A29),$B29,$A29),Radionuclide_specific,7,FALSE)*Other_O_ann_s*(Other_O_out+(1-Other_O_out)*Other_L_cloud)</f>
        <v>2.1596709804600106E-18</v>
      </c>
      <c r="J29" s="44">
        <f>Concentrations!E29*VLOOKUP(IF(ISBLANK($A29),$B29,$A29),Radionuclide_specific,7,FALSE)*Other_O_ann_s*(Other_O_out+(1-Other_O_out)*Other_L_cloud)</f>
        <v>1.6957938028195958E-19</v>
      </c>
      <c r="K29" s="44">
        <f>Concentrations!F29*VLOOKUP(IF(ISBLANK($A29),$B29,$A29),Radionuclide_specific,7,FALSE)*Other_O_ann_s*(Other_O_out+(1-Other_O_out)*Other_L_cloud)</f>
        <v>4.6155837909634943E-20</v>
      </c>
      <c r="L29" s="44">
        <f>Concentrations!G29*VLOOKUP(IF(ISBLANK($A29),$B29,$A29),Radionuclide_specific,7,FALSE)*Other_O_ann_s*(Other_O_out+(1-Other_O_out)*Other_L_cloud)</f>
        <v>2.234199078828253E-20</v>
      </c>
    </row>
    <row r="30" spans="1:12">
      <c r="A30" s="2"/>
      <c r="B30" s="4" t="s">
        <v>143</v>
      </c>
      <c r="C30" s="57">
        <f>Concentrations!C30*VLOOKUP(IF(ISBLANK($A30),$B30,$A30),Radionuclide_specific,6,FALSE)*Other_I_inh*Other_O_ann_s/86400</f>
        <v>0</v>
      </c>
      <c r="D30" s="57">
        <f>IF(ISBLANK($A30),Concentrations!D30*VLOOKUP($B30,Radionuclide_specific,6,FALSE)*Other_I_inh*Other_O_ann_s/86400,Concentrations!D30*VLOOKUP($A30,Radionuclide_specific,6,FALSE)*Other_I_inh*Other_O_ann_s/86400)</f>
        <v>0</v>
      </c>
      <c r="E30" s="57">
        <f>IF(ISBLANK($A30),Concentrations!E30*VLOOKUP($B30,Radionuclide_specific,6,FALSE)*Other_I_inh*Other_O_ann_s/86400,Concentrations!E30*VLOOKUP($A30,Radionuclide_specific,6,FALSE)*Other_I_inh*Other_O_ann_s/86400)</f>
        <v>0</v>
      </c>
      <c r="F30" s="57">
        <f>IF(ISBLANK($A30),Concentrations!F30*VLOOKUP($B30,Radionuclide_specific,6,FALSE)*Other_I_inh*Other_O_ann_s/86400,Concentrations!F30*VLOOKUP($A30,Radionuclide_specific,6,FALSE)*Other_I_inh*Other_O_ann_s/86400)</f>
        <v>0</v>
      </c>
      <c r="G30" s="57">
        <f>IF(ISBLANK($A30),Concentrations!G30*VLOOKUP($B30,Radionuclide_specific,6,FALSE)*Other_I_inh*Other_O_ann_s/86400,Concentrations!G30*VLOOKUP($A30,Radionuclide_specific,6,FALSE)*Other_I_inh*Other_O_ann_s/86400)</f>
        <v>0</v>
      </c>
      <c r="H30" s="44">
        <f>Concentrations!C30*VLOOKUP(IF(ISBLANK($A30),$B30,$A30),Radionuclide_specific,7,FALSE)*Other_O_ann_s*(Other_O_out+(1-Other_O_out)*Other_L_cloud)</f>
        <v>1.5683393061928731E-14</v>
      </c>
      <c r="I30" s="44">
        <f>Concentrations!D30*VLOOKUP(IF(ISBLANK($A30),$B30,$A30),Radionuclide_specific,7,FALSE)*Other_O_ann_s*(Other_O_out+(1-Other_O_out)*Other_L_cloud)</f>
        <v>5.962561448836478E-16</v>
      </c>
      <c r="J30" s="44">
        <f>Concentrations!E30*VLOOKUP(IF(ISBLANK($A30),$B30,$A30),Radionuclide_specific,7,FALSE)*Other_O_ann_s*(Other_O_out+(1-Other_O_out)*Other_L_cloud)</f>
        <v>4.6818588782047847E-17</v>
      </c>
      <c r="K30" s="44">
        <f>Concentrations!F30*VLOOKUP(IF(ISBLANK($A30),$B30,$A30),Radionuclide_specific,7,FALSE)*Other_O_ann_s*(Other_O_out+(1-Other_O_out)*Other_L_cloud)</f>
        <v>1.2743006793567945E-17</v>
      </c>
      <c r="L30" s="44">
        <f>Concentrations!G30*VLOOKUP(IF(ISBLANK($A30),$B30,$A30),Radionuclide_specific,7,FALSE)*Other_O_ann_s*(Other_O_out+(1-Other_O_out)*Other_L_cloud)</f>
        <v>6.1683235163949931E-18</v>
      </c>
    </row>
    <row r="31" spans="1:12">
      <c r="A31" s="4" t="s">
        <v>27</v>
      </c>
      <c r="B31" s="4"/>
      <c r="C31" s="57">
        <f>Concentrations!C31*VLOOKUP(IF(ISBLANK($A31),$B31,$A31),Radionuclide_specific,6,FALSE)*Other_I_inh*Other_O_ann_s/86400</f>
        <v>4.3296514783432164E-10</v>
      </c>
      <c r="D31" s="57">
        <f>IF(ISBLANK($A31),Concentrations!D31*VLOOKUP($B31,Radionuclide_specific,6,FALSE)*Other_I_inh*Other_O_ann_s/86400,Concentrations!D31*VLOOKUP($A31,Radionuclide_specific,6,FALSE)*Other_I_inh*Other_O_ann_s/86400)</f>
        <v>1.6460510774786893E-11</v>
      </c>
      <c r="E31" s="57">
        <f>IF(ISBLANK($A31),Concentrations!E31*VLOOKUP($B31,Radionuclide_specific,6,FALSE)*Other_I_inh*Other_O_ann_s/86400,Concentrations!E31*VLOOKUP($A31,Radionuclide_specific,6,FALSE)*Other_I_inh*Other_O_ann_s/86400)</f>
        <v>1.2924537920979321E-12</v>
      </c>
      <c r="F31" s="57">
        <f>IF(ISBLANK($A31),Concentrations!F31*VLOOKUP($B31,Radionuclide_specific,6,FALSE)*Other_I_inh*Other_O_ann_s/86400,Concentrations!F31*VLOOKUP($A31,Radionuclide_specific,6,FALSE)*Other_I_inh*Other_O_ann_s/86400)</f>
        <v>3.5175793307330663E-13</v>
      </c>
      <c r="G31" s="57">
        <f>IF(ISBLANK($A31),Concentrations!G31*VLOOKUP($B31,Radionuclide_specific,6,FALSE)*Other_I_inh*Other_O_ann_s/86400,Concentrations!G31*VLOOKUP($A31,Radionuclide_specific,6,FALSE)*Other_I_inh*Other_O_ann_s/86400)</f>
        <v>1.7025962119757551E-13</v>
      </c>
      <c r="H31" s="44">
        <f>Concentrations!C31*VLOOKUP(IF(ISBLANK($A31),$B31,$A31),Radionuclide_specific,7,FALSE)*Other_O_ann_s*(Other_O_out+(1-Other_O_out)*Other_L_cloud)</f>
        <v>2.7423603114958897E-17</v>
      </c>
      <c r="I31" s="44">
        <f>Concentrations!D31*VLOOKUP(IF(ISBLANK($A31),$B31,$A31),Radionuclide_specific,7,FALSE)*Other_O_ann_s*(Other_O_out+(1-Other_O_out)*Other_L_cloud)</f>
        <v>1.0425931898102694E-18</v>
      </c>
      <c r="J31" s="44">
        <f>Concentrations!E31*VLOOKUP(IF(ISBLANK($A31),$B31,$A31),Radionuclide_specific,7,FALSE)*Other_O_ann_s*(Other_O_out+(1-Other_O_out)*Other_L_cloud)</f>
        <v>8.1862801235170504E-20</v>
      </c>
      <c r="K31" s="44">
        <f>Concentrations!F31*VLOOKUP(IF(ISBLANK($A31),$B31,$A31),Radionuclide_specific,7,FALSE)*Other_O_ann_s*(Other_O_out+(1-Other_O_out)*Other_L_cloud)</f>
        <v>2.2280014909726525E-20</v>
      </c>
      <c r="L31" s="44">
        <f>Concentrations!G31*VLOOKUP(IF(ISBLANK($A31),$B31,$A31),Radionuclide_specific,7,FALSE)*Other_O_ann_s*(Other_O_out+(1-Other_O_out)*Other_L_cloud)</f>
        <v>1.0784083433921666E-20</v>
      </c>
    </row>
    <row r="32" spans="1:12">
      <c r="A32" s="4" t="s">
        <v>23</v>
      </c>
      <c r="B32" s="4"/>
      <c r="C32" s="57">
        <f>Concentrations!C32*VLOOKUP(IF(ISBLANK($A32),$B32,$A32),Radionuclide_specific,6,FALSE)*Other_I_inh*Other_O_ann_s/86400</f>
        <v>1.2987103996283249E-9</v>
      </c>
      <c r="D32" s="57">
        <f>IF(ISBLANK($A32),Concentrations!D32*VLOOKUP($B32,Radionuclide_specific,6,FALSE)*Other_I_inh*Other_O_ann_s/86400,Concentrations!D32*VLOOKUP($A32,Radionuclide_specific,6,FALSE)*Other_I_inh*Other_O_ann_s/86400)</f>
        <v>4.9311227248552833E-11</v>
      </c>
      <c r="E32" s="57">
        <f>IF(ISBLANK($A32),Concentrations!E32*VLOOKUP($B32,Radionuclide_specific,6,FALSE)*Other_I_inh*Other_O_ann_s/86400,Concentrations!E32*VLOOKUP($A32,Radionuclide_specific,6,FALSE)*Other_I_inh*Other_O_ann_s/86400)</f>
        <v>3.844357567863953E-12</v>
      </c>
      <c r="F32" s="57">
        <f>IF(ISBLANK($A32),Concentrations!F32*VLOOKUP($B32,Radionuclide_specific,6,FALSE)*Other_I_inh*Other_O_ann_s/86400,Concentrations!F32*VLOOKUP($A32,Radionuclide_specific,6,FALSE)*Other_I_inh*Other_O_ann_s/86400)</f>
        <v>1.0329609256067329E-12</v>
      </c>
      <c r="G32" s="57">
        <f>IF(ISBLANK($A32),Concentrations!G32*VLOOKUP($B32,Radionuclide_specific,6,FALSE)*Other_I_inh*Other_O_ann_s/86400,Concentrations!G32*VLOOKUP($A32,Radionuclide_specific,6,FALSE)*Other_I_inh*Other_O_ann_s/86400)</f>
        <v>4.9290604877862472E-13</v>
      </c>
      <c r="H32" s="44">
        <f>Concentrations!C32*VLOOKUP(IF(ISBLANK($A32),$B32,$A32),Radionuclide_specific,7,FALSE)*Other_O_ann_s*(Other_O_out+(1-Other_O_out)*Other_L_cloud)</f>
        <v>2.3808620207644442E-19</v>
      </c>
      <c r="I32" s="44">
        <f>Concentrations!D32*VLOOKUP(IF(ISBLANK($A32),$B32,$A32),Radionuclide_specific,7,FALSE)*Other_O_ann_s*(Other_O_out+(1-Other_O_out)*Other_L_cloud)</f>
        <v>9.0399852181797902E-21</v>
      </c>
      <c r="J32" s="44">
        <f>Concentrations!E32*VLOOKUP(IF(ISBLANK($A32),$B32,$A32),Radionuclide_specific,7,FALSE)*Other_O_ann_s*(Other_O_out+(1-Other_O_out)*Other_L_cloud)</f>
        <v>7.047672006157109E-22</v>
      </c>
      <c r="K32" s="44">
        <f>Concentrations!F32*VLOOKUP(IF(ISBLANK($A32),$B32,$A32),Radionuclide_specific,7,FALSE)*Other_O_ann_s*(Other_O_out+(1-Other_O_out)*Other_L_cloud)</f>
        <v>1.8936765559239301E-22</v>
      </c>
      <c r="L32" s="44">
        <f>Concentrations!G32*VLOOKUP(IF(ISBLANK($A32),$B32,$A32),Radionuclide_specific,7,FALSE)*Other_O_ann_s*(Other_O_out+(1-Other_O_out)*Other_L_cloud)</f>
        <v>9.0362046201982197E-23</v>
      </c>
    </row>
    <row r="33" spans="1:12">
      <c r="A33" s="4" t="s">
        <v>29</v>
      </c>
      <c r="B33" s="4"/>
      <c r="C33" s="57">
        <f>Concentrations!C33*VLOOKUP(IF(ISBLANK($A33),$B33,$A33),Radionuclide_specific,6,FALSE)*Other_I_inh*Other_O_ann_s/86400</f>
        <v>2.6511423369704886E-12</v>
      </c>
      <c r="D33" s="57">
        <f>IF(ISBLANK($A33),Concentrations!D33*VLOOKUP($B33,Radionuclide_specific,6,FALSE)*Other_I_inh*Other_O_ann_s/86400,Concentrations!D33*VLOOKUP($A33,Radionuclide_specific,6,FALSE)*Other_I_inh*Other_O_ann_s/86400)</f>
        <v>1.5956221013192702E-13</v>
      </c>
      <c r="E33" s="57">
        <f>IF(ISBLANK($A33),Concentrations!E33*VLOOKUP($B33,Radionuclide_specific,6,FALSE)*Other_I_inh*Other_O_ann_s/86400,Concentrations!E33*VLOOKUP($A33,Radionuclide_specific,6,FALSE)*Other_I_inh*Other_O_ann_s/86400)</f>
        <v>1.4296936103807118E-14</v>
      </c>
      <c r="F33" s="57">
        <f>IF(ISBLANK($A33),Concentrations!F33*VLOOKUP($B33,Radionuclide_specific,6,FALSE)*Other_I_inh*Other_O_ann_s/86400,Concentrations!F33*VLOOKUP($A33,Radionuclide_specific,6,FALSE)*Other_I_inh*Other_O_ann_s/86400)</f>
        <v>2.96951105280434E-15</v>
      </c>
      <c r="G33" s="57">
        <f>IF(ISBLANK($A33),Concentrations!G33*VLOOKUP($B33,Radionuclide_specific,6,FALSE)*Other_I_inh*Other_O_ann_s/86400,Concentrations!G33*VLOOKUP($A33,Radionuclide_specific,6,FALSE)*Other_I_inh*Other_O_ann_s/86400)</f>
        <v>9.5204025840775145E-16</v>
      </c>
      <c r="H33" s="44">
        <f>Concentrations!C33*VLOOKUP(IF(ISBLANK($A33),$B33,$A33),Radionuclide_specific,7,FALSE)*Other_O_ann_s*(Other_O_out+(1-Other_O_out)*Other_L_cloud)</f>
        <v>1.535734451925087E-17</v>
      </c>
      <c r="I33" s="44">
        <f>Concentrations!D33*VLOOKUP(IF(ISBLANK($A33),$B33,$A33),Radionuclide_specific,7,FALSE)*Other_O_ann_s*(Other_O_out+(1-Other_O_out)*Other_L_cloud)</f>
        <v>9.2430036632785367E-19</v>
      </c>
      <c r="J33" s="44">
        <f>Concentrations!E33*VLOOKUP(IF(ISBLANK($A33),$B33,$A33),Radionuclide_specific,7,FALSE)*Other_O_ann_s*(Other_O_out+(1-Other_O_out)*Other_L_cloud)</f>
        <v>8.2818251684962708E-20</v>
      </c>
      <c r="K33" s="44">
        <f>Concentrations!F33*VLOOKUP(IF(ISBLANK($A33),$B33,$A33),Radionuclide_specific,7,FALSE)*Other_O_ann_s*(Other_O_out+(1-Other_O_out)*Other_L_cloud)</f>
        <v>1.7201567662244779E-20</v>
      </c>
      <c r="L33" s="44">
        <f>Concentrations!G33*VLOOKUP(IF(ISBLANK($A33),$B33,$A33),Radionuclide_specific,7,FALSE)*Other_O_ann_s*(Other_O_out+(1-Other_O_out)*Other_L_cloud)</f>
        <v>5.5149095696129022E-21</v>
      </c>
    </row>
    <row r="34" spans="1:12">
      <c r="A34" s="4"/>
      <c r="B34" s="4" t="s">
        <v>30</v>
      </c>
      <c r="C34" s="57">
        <v>0</v>
      </c>
      <c r="D34" s="57">
        <v>0</v>
      </c>
      <c r="E34" s="57">
        <v>0</v>
      </c>
      <c r="F34" s="57">
        <v>0</v>
      </c>
      <c r="G34" s="57">
        <v>0</v>
      </c>
      <c r="H34" s="44">
        <v>0</v>
      </c>
      <c r="I34" s="44">
        <v>0</v>
      </c>
      <c r="J34" s="44">
        <v>0</v>
      </c>
      <c r="K34" s="44">
        <v>0</v>
      </c>
      <c r="L34" s="44">
        <v>0</v>
      </c>
    </row>
    <row r="35" spans="1:12">
      <c r="A35" s="4"/>
      <c r="B35" s="4" t="s">
        <v>31</v>
      </c>
      <c r="C35" s="57">
        <v>0</v>
      </c>
      <c r="D35" s="57">
        <v>0</v>
      </c>
      <c r="E35" s="57">
        <v>0</v>
      </c>
      <c r="F35" s="57">
        <v>0</v>
      </c>
      <c r="G35" s="57">
        <v>0</v>
      </c>
      <c r="H35" s="44">
        <v>0</v>
      </c>
      <c r="I35" s="44">
        <v>0</v>
      </c>
      <c r="J35" s="44">
        <v>0</v>
      </c>
      <c r="K35" s="44">
        <v>0</v>
      </c>
      <c r="L35" s="44">
        <v>0</v>
      </c>
    </row>
    <row r="36" spans="1:12">
      <c r="A36" s="4"/>
      <c r="B36" s="4" t="s">
        <v>32</v>
      </c>
      <c r="C36" s="57">
        <v>0</v>
      </c>
      <c r="D36" s="57">
        <v>0</v>
      </c>
      <c r="E36" s="57">
        <v>0</v>
      </c>
      <c r="F36" s="57">
        <v>0</v>
      </c>
      <c r="G36" s="57">
        <v>0</v>
      </c>
      <c r="H36" s="44">
        <v>0</v>
      </c>
      <c r="I36" s="44">
        <v>0</v>
      </c>
      <c r="J36" s="44">
        <v>0</v>
      </c>
      <c r="K36" s="44">
        <v>0</v>
      </c>
      <c r="L36" s="44">
        <v>0</v>
      </c>
    </row>
    <row r="37" spans="1:12">
      <c r="A37" s="4"/>
      <c r="B37" s="4" t="s">
        <v>33</v>
      </c>
      <c r="C37" s="57">
        <v>0</v>
      </c>
      <c r="D37" s="57">
        <v>0</v>
      </c>
      <c r="E37" s="57">
        <v>0</v>
      </c>
      <c r="F37" s="57">
        <v>0</v>
      </c>
      <c r="G37" s="57">
        <v>0</v>
      </c>
      <c r="H37" s="44">
        <v>0</v>
      </c>
      <c r="I37" s="44">
        <v>0</v>
      </c>
      <c r="J37" s="44">
        <v>0</v>
      </c>
      <c r="K37" s="44">
        <v>0</v>
      </c>
      <c r="L37" s="44">
        <v>0</v>
      </c>
    </row>
    <row r="38" spans="1:12">
      <c r="A38" s="4" t="s">
        <v>16</v>
      </c>
      <c r="B38" s="4"/>
      <c r="C38" s="57">
        <f>Concentrations!C38*VLOOKUP(IF(ISBLANK($A38),$B38,$A38),Radionuclide_specific,6,FALSE)*Other_I_inh*Other_O_ann_s/86400</f>
        <v>1.3776197267160418E-9</v>
      </c>
      <c r="D38" s="57">
        <f>IF(ISBLANK($A38),Concentrations!D38*VLOOKUP($B38,Radionuclide_specific,6,FALSE)*Other_I_inh*Other_O_ann_s/86400,Concentrations!D38*VLOOKUP($A38,Radionuclide_specific,6,FALSE)*Other_I_inh*Other_O_ann_s/86400)</f>
        <v>5.2375625037295279E-11</v>
      </c>
      <c r="E38" s="57">
        <f>IF(ISBLANK($A38),Concentrations!E38*VLOOKUP($B38,Radionuclide_specific,6,FALSE)*Other_I_inh*Other_O_ann_s/86400,Concentrations!E38*VLOOKUP($A38,Radionuclide_specific,6,FALSE)*Other_I_inh*Other_O_ann_s/86400)</f>
        <v>4.1129525335915712E-12</v>
      </c>
      <c r="F38" s="57">
        <f>IF(ISBLANK($A38),Concentrations!F38*VLOOKUP($B38,Radionuclide_specific,6,FALSE)*Other_I_inh*Other_O_ann_s/86400,Concentrations!F38*VLOOKUP($A38,Radionuclide_specific,6,FALSE)*Other_I_inh*Other_O_ann_s/86400)</f>
        <v>1.1196377757239557E-12</v>
      </c>
      <c r="G38" s="57">
        <f>IF(ISBLANK($A38),Concentrations!G38*VLOOKUP($B38,Radionuclide_specific,6,FALSE)*Other_I_inh*Other_O_ann_s/86400,Concentrations!G38*VLOOKUP($A38,Radionuclide_specific,6,FALSE)*Other_I_inh*Other_O_ann_s/86400)</f>
        <v>5.4206432618436046E-13</v>
      </c>
      <c r="H38" s="44">
        <f>Concentrations!C38*VLOOKUP(IF(ISBLANK($A38),$B38,$A38),Radionuclide_specific,7,FALSE)*Other_O_ann_s*(Other_O_out+(1-Other_O_out)*Other_L_cloud)</f>
        <v>1.7384647786080454E-16</v>
      </c>
      <c r="I38" s="44">
        <f>Concentrations!D38*VLOOKUP(IF(ISBLANK($A38),$B38,$A38),Radionuclide_specific,7,FALSE)*Other_O_ann_s*(Other_O_out+(1-Other_O_out)*Other_L_cloud)</f>
        <v>6.6094567041349884E-18</v>
      </c>
      <c r="J38" s="44">
        <f>Concentrations!E38*VLOOKUP(IF(ISBLANK($A38),$B38,$A38),Radionuclide_specific,7,FALSE)*Other_O_ann_s*(Other_O_out+(1-Other_O_out)*Other_L_cloud)</f>
        <v>5.1902734673960505E-19</v>
      </c>
      <c r="K38" s="44">
        <f>Concentrations!F38*VLOOKUP(IF(ISBLANK($A38),$B38,$A38),Radionuclide_specific,7,FALSE)*Other_O_ann_s*(Other_O_out+(1-Other_O_out)*Other_L_cloud)</f>
        <v>1.4129086569739273E-19</v>
      </c>
      <c r="L38" s="44">
        <f>Concentrations!G38*VLOOKUP(IF(ISBLANK($A38),$B38,$A38),Radionuclide_specific,7,FALSE)*Other_O_ann_s*(Other_O_out+(1-Other_O_out)*Other_L_cloud)</f>
        <v>6.8404924852361293E-20</v>
      </c>
    </row>
    <row r="39" spans="1:12">
      <c r="A39" s="4" t="s">
        <v>176</v>
      </c>
      <c r="B39" s="4"/>
      <c r="C39" s="57">
        <f>Concentrations!C39*VLOOKUP(IF(ISBLANK($A39),$B39,$A39),Radionuclide_specific,6,FALSE)*Other_I_inh*Other_O_ann_s/86400</f>
        <v>5.5104790921784331E-9</v>
      </c>
      <c r="D39" s="57">
        <f>IF(ISBLANK($A39),Concentrations!D39*VLOOKUP($B39,Radionuclide_specific,6,FALSE)*Other_I_inh*Other_O_ann_s/86400,Concentrations!D39*VLOOKUP($A39,Radionuclide_specific,6,FALSE)*Other_I_inh*Other_O_ann_s/86400)</f>
        <v>2.0950257060368866E-10</v>
      </c>
      <c r="E39" s="57">
        <f>IF(ISBLANK($A39),Concentrations!E39*VLOOKUP($B39,Radionuclide_specific,6,FALSE)*Other_I_inh*Other_O_ann_s/86400,Concentrations!E39*VLOOKUP($A39,Radionuclide_specific,6,FALSE)*Other_I_inh*Other_O_ann_s/86400)</f>
        <v>1.6451843330299189E-11</v>
      </c>
      <c r="F39" s="57">
        <f>IF(ISBLANK($A39),Concentrations!F39*VLOOKUP($B39,Radionuclide_specific,6,FALSE)*Other_I_inh*Other_O_ann_s/86400,Concentrations!F39*VLOOKUP($A39,Radionuclide_specific,6,FALSE)*Other_I_inh*Other_O_ann_s/86400)</f>
        <v>4.4785736946206402E-12</v>
      </c>
      <c r="G39" s="57">
        <f>IF(ISBLANK($A39),Concentrations!G39*VLOOKUP($B39,Radionuclide_specific,6,FALSE)*Other_I_inh*Other_O_ann_s/86400,Concentrations!G39*VLOOKUP($A39,Radionuclide_specific,6,FALSE)*Other_I_inh*Other_O_ann_s/86400)</f>
        <v>2.1682755341281541E-12</v>
      </c>
      <c r="H39" s="44">
        <f>Concentrations!C39*VLOOKUP(IF(ISBLANK($A39),$B39,$A39),Radionuclide_specific,7,FALSE)*Other_O_ann_s*(Other_O_out+(1-Other_O_out)*Other_L_cloud)</f>
        <v>9.05960548896481E-18</v>
      </c>
      <c r="I39" s="44">
        <f>Concentrations!D39*VLOOKUP(IF(ISBLANK($A39),$B39,$A39),Radionuclide_specific,7,FALSE)*Other_O_ann_s*(Other_O_out+(1-Other_O_out)*Other_L_cloud)</f>
        <v>3.4443659196301995E-19</v>
      </c>
      <c r="J39" s="44">
        <f>Concentrations!E39*VLOOKUP(IF(ISBLANK($A39),$B39,$A39),Radionuclide_specific,7,FALSE)*Other_O_ann_s*(Other_O_out+(1-Other_O_out)*Other_L_cloud)</f>
        <v>2.7047958561411668E-20</v>
      </c>
      <c r="K39" s="44">
        <f>Concentrations!F39*VLOOKUP(IF(ISBLANK($A39),$B39,$A39),Radionuclide_specific,7,FALSE)*Other_O_ann_s*(Other_O_out+(1-Other_O_out)*Other_L_cloud)</f>
        <v>7.363082256152536E-21</v>
      </c>
      <c r="L39" s="44">
        <f>Concentrations!G39*VLOOKUP(IF(ISBLANK($A39),$B39,$A39),Radionuclide_specific,7,FALSE)*Other_O_ann_s*(Other_O_out+(1-Other_O_out)*Other_L_cloud)</f>
        <v>3.5647936598575972E-21</v>
      </c>
    </row>
    <row r="40" spans="1:12">
      <c r="A40" s="4" t="s">
        <v>24</v>
      </c>
      <c r="B40" s="4"/>
      <c r="C40" s="57">
        <f>Concentrations!C40*VLOOKUP(IF(ISBLANK($A40),$B40,$A40),Radionuclide_specific,6,FALSE)*Other_I_inh*Other_O_ann_s/86400</f>
        <v>9.8401412430550183E-9</v>
      </c>
      <c r="D40" s="57">
        <f>IF(ISBLANK($A40),Concentrations!D40*VLOOKUP($B40,Radionuclide_specific,6,FALSE)*Other_I_inh*Other_O_ann_s/86400,Concentrations!D40*VLOOKUP($A40,Radionuclide_specific,6,FALSE)*Other_I_inh*Other_O_ann_s/86400)</f>
        <v>3.7411173589060111E-10</v>
      </c>
      <c r="E40" s="57">
        <f>IF(ISBLANK($A40),Concentrations!E40*VLOOKUP($B40,Radionuclide_specific,6,FALSE)*Other_I_inh*Other_O_ann_s/86400,Concentrations!E40*VLOOKUP($A40,Radionuclide_specific,6,FALSE)*Other_I_inh*Other_O_ann_s/86400)</f>
        <v>2.9378292919141134E-11</v>
      </c>
      <c r="F40" s="57">
        <f>IF(ISBLANK($A40),Concentrations!F40*VLOOKUP($B40,Radionuclide_specific,6,FALSE)*Other_I_inh*Other_O_ann_s/86400,Concentrations!F40*VLOOKUP($A40,Radionuclide_specific,6,FALSE)*Other_I_inh*Other_O_ann_s/86400)</f>
        <v>7.997453882177221E-12</v>
      </c>
      <c r="G40" s="57">
        <f>IF(ISBLANK($A40),Concentrations!G40*VLOOKUP($B40,Radionuclide_specific,6,FALSE)*Other_I_inh*Other_O_ann_s/86400,Concentrations!G40*VLOOKUP($A40,Radionuclide_specific,6,FALSE)*Other_I_inh*Other_O_ann_s/86400)</f>
        <v>3.8719212874254761E-12</v>
      </c>
      <c r="H40" s="44">
        <f>Concentrations!C40*VLOOKUP(IF(ISBLANK($A40),$B40,$A40),Radionuclide_specific,7,FALSE)*Other_O_ann_s*(Other_O_out+(1-Other_O_out)*Other_L_cloud)</f>
        <v>4.4318610666832783E-18</v>
      </c>
      <c r="I40" s="44">
        <f>Concentrations!D40*VLOOKUP(IF(ISBLANK($A40),$B40,$A40),Radionuclide_specific,7,FALSE)*Other_O_ann_s*(Other_O_out+(1-Other_O_out)*Other_L_cloud)</f>
        <v>1.684946583518854E-19</v>
      </c>
      <c r="J40" s="44">
        <f>Concentrations!E40*VLOOKUP(IF(ISBLANK($A40),$B40,$A40),Radionuclide_specific,7,FALSE)*Other_O_ann_s*(Other_O_out+(1-Other_O_out)*Other_L_cloud)</f>
        <v>1.3231569484416866E-20</v>
      </c>
      <c r="K40" s="44">
        <f>Concentrations!F40*VLOOKUP(IF(ISBLANK($A40),$B40,$A40),Radionuclide_specific,7,FALSE)*Other_O_ann_s*(Other_O_out+(1-Other_O_out)*Other_L_cloud)</f>
        <v>3.6019406243819599E-21</v>
      </c>
      <c r="L40" s="44">
        <f>Concentrations!G40*VLOOKUP(IF(ISBLANK($A40),$B40,$A40),Radionuclide_specific,7,FALSE)*Other_O_ann_s*(Other_O_out+(1-Other_O_out)*Other_L_cloud)</f>
        <v>1.7438588312047077E-21</v>
      </c>
    </row>
    <row r="41" spans="1:12">
      <c r="A41" s="4"/>
      <c r="B41" s="4" t="s">
        <v>34</v>
      </c>
      <c r="C41" s="57">
        <f>Concentrations!C41*VLOOKUP(IF(ISBLANK($A41),$B41,$A41),Radionuclide_specific,6,FALSE)*Other_I_inh*Other_O_ann_s/86400</f>
        <v>1.0233746892777218E-9</v>
      </c>
      <c r="D41" s="57">
        <f>IF(ISBLANK($A41),Concentrations!D41*VLOOKUP($B41,Radionuclide_specific,6,FALSE)*Other_I_inh*Other_O_ann_s/86400,Concentrations!D41*VLOOKUP($A41,Radionuclide_specific,6,FALSE)*Other_I_inh*Other_O_ann_s/86400)</f>
        <v>3.8907620532622515E-11</v>
      </c>
      <c r="E41" s="57">
        <f>IF(ISBLANK($A41),Concentrations!E41*VLOOKUP($B41,Radionuclide_specific,6,FALSE)*Other_I_inh*Other_O_ann_s/86400,Concentrations!E41*VLOOKUP($A41,Radionuclide_specific,6,FALSE)*Other_I_inh*Other_O_ann_s/86400)</f>
        <v>3.055342463590678E-12</v>
      </c>
      <c r="F41" s="57">
        <f>IF(ISBLANK($A41),Concentrations!F41*VLOOKUP($B41,Radionuclide_specific,6,FALSE)*Other_I_inh*Other_O_ann_s/86400,Concentrations!F41*VLOOKUP($A41,Radionuclide_specific,6,FALSE)*Other_I_inh*Other_O_ann_s/86400)</f>
        <v>8.3173520374643115E-13</v>
      </c>
      <c r="G41" s="57">
        <f>IF(ISBLANK($A41),Concentrations!G41*VLOOKUP($B41,Radionuclide_specific,6,FALSE)*Other_I_inh*Other_O_ann_s/86400,Concentrations!G41*VLOOKUP($A41,Radionuclide_specific,6,FALSE)*Other_I_inh*Other_O_ann_s/86400)</f>
        <v>4.0267981389224958E-13</v>
      </c>
      <c r="H41" s="44">
        <f>Concentrations!C41*VLOOKUP(IF(ISBLANK($A41),$B41,$A41),Radionuclide_specific,7,FALSE)*Other_O_ann_s*(Other_O_out+(1-Other_O_out)*Other_L_cloud)</f>
        <v>0</v>
      </c>
      <c r="I41" s="44">
        <f>Concentrations!D41*VLOOKUP(IF(ISBLANK($A41),$B41,$A41),Radionuclide_specific,7,FALSE)*Other_O_ann_s*(Other_O_out+(1-Other_O_out)*Other_L_cloud)</f>
        <v>0</v>
      </c>
      <c r="J41" s="44">
        <f>Concentrations!E41*VLOOKUP(IF(ISBLANK($A41),$B41,$A41),Radionuclide_specific,7,FALSE)*Other_O_ann_s*(Other_O_out+(1-Other_O_out)*Other_L_cloud)</f>
        <v>0</v>
      </c>
      <c r="K41" s="44">
        <f>Concentrations!F41*VLOOKUP(IF(ISBLANK($A41),$B41,$A41),Radionuclide_specific,7,FALSE)*Other_O_ann_s*(Other_O_out+(1-Other_O_out)*Other_L_cloud)</f>
        <v>0</v>
      </c>
      <c r="L41" s="44">
        <f>Concentrations!G41*VLOOKUP(IF(ISBLANK($A41),$B41,$A41),Radionuclide_specific,7,FALSE)*Other_O_ann_s*(Other_O_out+(1-Other_O_out)*Other_L_cloud)</f>
        <v>0</v>
      </c>
    </row>
    <row r="42" spans="1:12">
      <c r="A42" s="4"/>
      <c r="B42" s="4" t="s">
        <v>144</v>
      </c>
      <c r="C42" s="57">
        <f>Concentrations!C42*VLOOKUP(IF(ISBLANK($A42),$B42,$A42),Radionuclide_specific,6,FALSE)*Other_I_inh*Other_O_ann_s/86400</f>
        <v>9.8401412430550183E-12</v>
      </c>
      <c r="D42" s="57">
        <f>IF(ISBLANK($A42),Concentrations!D42*VLOOKUP($B42,Radionuclide_specific,6,FALSE)*Other_I_inh*Other_O_ann_s/86400,Concentrations!D42*VLOOKUP($A42,Radionuclide_specific,6,FALSE)*Other_I_inh*Other_O_ann_s/86400)</f>
        <v>3.7411173589060107E-13</v>
      </c>
      <c r="E42" s="57">
        <f>IF(ISBLANK($A42),Concentrations!E42*VLOOKUP($B42,Radionuclide_specific,6,FALSE)*Other_I_inh*Other_O_ann_s/86400,Concentrations!E42*VLOOKUP($A42,Radionuclide_specific,6,FALSE)*Other_I_inh*Other_O_ann_s/86400)</f>
        <v>2.9378292919141134E-14</v>
      </c>
      <c r="F42" s="57">
        <f>IF(ISBLANK($A42),Concentrations!F42*VLOOKUP($B42,Radionuclide_specific,6,FALSE)*Other_I_inh*Other_O_ann_s/86400,Concentrations!F42*VLOOKUP($A42,Radionuclide_specific,6,FALSE)*Other_I_inh*Other_O_ann_s/86400)</f>
        <v>7.9974538821772213E-15</v>
      </c>
      <c r="G42" s="57">
        <f>IF(ISBLANK($A42),Concentrations!G42*VLOOKUP($B42,Radionuclide_specific,6,FALSE)*Other_I_inh*Other_O_ann_s/86400,Concentrations!G42*VLOOKUP($A42,Radionuclide_specific,6,FALSE)*Other_I_inh*Other_O_ann_s/86400)</f>
        <v>3.8719212874254765E-15</v>
      </c>
      <c r="H42" s="44">
        <f>Concentrations!C42*VLOOKUP(IF(ISBLANK($A42),$B42,$A42),Radionuclide_specific,7,FALSE)*Other_O_ann_s*(Other_O_out+(1-Other_O_out)*Other_L_cloud)</f>
        <v>2.4655457898598655E-14</v>
      </c>
      <c r="I42" s="44">
        <f>Concentrations!D42*VLOOKUP(IF(ISBLANK($A42),$B42,$A42),Radionuclide_specific,7,FALSE)*Other_O_ann_s*(Other_O_out+(1-Other_O_out)*Other_L_cloud)</f>
        <v>9.3737436544749011E-16</v>
      </c>
      <c r="J42" s="44">
        <f>Concentrations!E42*VLOOKUP(IF(ISBLANK($A42),$B42,$A42),Radionuclide_specific,7,FALSE)*Other_O_ann_s*(Other_O_out+(1-Other_O_out)*Other_L_cloud)</f>
        <v>7.361025073820003E-17</v>
      </c>
      <c r="K42" s="44">
        <f>Concentrations!F42*VLOOKUP(IF(ISBLANK($A42),$B42,$A42),Radionuclide_specific,7,FALSE)*Other_O_ann_s*(Other_O_out+(1-Other_O_out)*Other_L_cloud)</f>
        <v>2.0038420447183248E-17</v>
      </c>
      <c r="L42" s="44">
        <f>Concentrations!G42*VLOOKUP(IF(ISBLANK($A42),$B42,$A42),Radionuclide_specific,7,FALSE)*Other_O_ann_s*(Other_O_out+(1-Other_O_out)*Other_L_cloud)</f>
        <v>9.7014859777732734E-18</v>
      </c>
    </row>
    <row r="43" spans="1:12">
      <c r="A43" s="4"/>
      <c r="B43" s="4" t="s">
        <v>145</v>
      </c>
      <c r="C43" s="57">
        <f>Concentrations!C43*VLOOKUP(IF(ISBLANK($A43),$B43,$A43),Radionuclide_specific,6,FALSE)*Other_I_inh*Other_O_ann_s/86400</f>
        <v>1.5744225988888027E-8</v>
      </c>
      <c r="D43" s="57">
        <f>IF(ISBLANK($A43),Concentrations!D43*VLOOKUP($B43,Radionuclide_specific,6,FALSE)*Other_I_inh*Other_O_ann_s/86400,Concentrations!D43*VLOOKUP($A43,Radionuclide_specific,6,FALSE)*Other_I_inh*Other_O_ann_s/86400)</f>
        <v>5.9857877742496179E-10</v>
      </c>
      <c r="E43" s="57">
        <f>IF(ISBLANK($A43),Concentrations!E43*VLOOKUP($B43,Radionuclide_specific,6,FALSE)*Other_I_inh*Other_O_ann_s/86400,Concentrations!E43*VLOOKUP($A43,Radionuclide_specific,6,FALSE)*Other_I_inh*Other_O_ann_s/86400)</f>
        <v>4.7005268670625821E-11</v>
      </c>
      <c r="F43" s="57">
        <f>IF(ISBLANK($A43),Concentrations!F43*VLOOKUP($B43,Radionuclide_specific,6,FALSE)*Other_I_inh*Other_O_ann_s/86400,Concentrations!F43*VLOOKUP($A43,Radionuclide_specific,6,FALSE)*Other_I_inh*Other_O_ann_s/86400)</f>
        <v>1.2795926211483556E-11</v>
      </c>
      <c r="G43" s="57">
        <f>IF(ISBLANK($A43),Concentrations!G43*VLOOKUP($B43,Radionuclide_specific,6,FALSE)*Other_I_inh*Other_O_ann_s/86400,Concentrations!G43*VLOOKUP($A43,Radionuclide_specific,6,FALSE)*Other_I_inh*Other_O_ann_s/86400)</f>
        <v>6.1950740598807622E-12</v>
      </c>
      <c r="H43" s="44">
        <f>Concentrations!C43*VLOOKUP(IF(ISBLANK($A43),$B43,$A43),Radionuclide_specific,7,FALSE)*Other_O_ann_s*(Other_O_out+(1-Other_O_out)*Other_L_cloud)</f>
        <v>4.9582976022285294E-17</v>
      </c>
      <c r="I43" s="44">
        <f>Concentrations!D43*VLOOKUP(IF(ISBLANK($A43),$B43,$A43),Radionuclide_specific,7,FALSE)*Other_O_ann_s*(Other_O_out+(1-Other_O_out)*Other_L_cloud)</f>
        <v>1.8850921721688835E-18</v>
      </c>
      <c r="J43" s="44">
        <f>Concentrations!E43*VLOOKUP(IF(ISBLANK($A43),$B43,$A43),Radionuclide_specific,7,FALSE)*Other_O_ann_s*(Other_O_out+(1-Other_O_out)*Other_L_cloud)</f>
        <v>1.480327525190285E-19</v>
      </c>
      <c r="K43" s="44">
        <f>Concentrations!F43*VLOOKUP(IF(ISBLANK($A43),$B43,$A43),Radionuclide_specific,7,FALSE)*Other_O_ann_s*(Other_O_out+(1-Other_O_out)*Other_L_cloud)</f>
        <v>4.0297954499300927E-20</v>
      </c>
      <c r="L43" s="44">
        <f>Concentrations!G43*VLOOKUP(IF(ISBLANK($A43),$B43,$A43),Radionuclide_specific,7,FALSE)*Other_O_ann_s*(Other_O_out+(1-Other_O_out)*Other_L_cloud)</f>
        <v>1.9510022835301287E-20</v>
      </c>
    </row>
    <row r="44" spans="1:12">
      <c r="A44" s="4"/>
      <c r="B44" s="4" t="s">
        <v>159</v>
      </c>
      <c r="C44" s="57">
        <f>Concentrations!C44*VLOOKUP(IF(ISBLANK($A44),$B44,$A44),Radionuclide_specific,6,FALSE)*Other_I_inh*Other_O_ann_s/86400</f>
        <v>6.6912960452774118E-11</v>
      </c>
      <c r="D44" s="57">
        <f>IF(ISBLANK($A44),Concentrations!D44*VLOOKUP($B44,Radionuclide_specific,6,FALSE)*Other_I_inh*Other_O_ann_s/86400,Concentrations!D44*VLOOKUP($A44,Radionuclide_specific,6,FALSE)*Other_I_inh*Other_O_ann_s/86400)</f>
        <v>2.5439598040560873E-12</v>
      </c>
      <c r="E44" s="57">
        <f>IF(ISBLANK($A44),Concentrations!E44*VLOOKUP($B44,Radionuclide_specific,6,FALSE)*Other_I_inh*Other_O_ann_s/86400,Concentrations!E44*VLOOKUP($A44,Radionuclide_specific,6,FALSE)*Other_I_inh*Other_O_ann_s/86400)</f>
        <v>1.9977239185015968E-13</v>
      </c>
      <c r="F44" s="57">
        <f>IF(ISBLANK($A44),Concentrations!F44*VLOOKUP($B44,Radionuclide_specific,6,FALSE)*Other_I_inh*Other_O_ann_s/86400,Concentrations!F44*VLOOKUP($A44,Radionuclide_specific,6,FALSE)*Other_I_inh*Other_O_ann_s/86400)</f>
        <v>5.4382686398805097E-14</v>
      </c>
      <c r="G44" s="57">
        <f>IF(ISBLANK($A44),Concentrations!G44*VLOOKUP($B44,Radionuclide_specific,6,FALSE)*Other_I_inh*Other_O_ann_s/86400,Concentrations!G44*VLOOKUP($A44,Radionuclide_specific,6,FALSE)*Other_I_inh*Other_O_ann_s/86400)</f>
        <v>2.6329064754493234E-14</v>
      </c>
      <c r="H44" s="44">
        <f>Concentrations!C44*VLOOKUP(IF(ISBLANK($A44),$B44,$A44),Radionuclide_specific,7,FALSE)*Other_O_ann_s*(Other_O_out+(1-Other_O_out)*Other_L_cloud)</f>
        <v>3.4857716339398103E-15</v>
      </c>
      <c r="I44" s="44">
        <f>Concentrations!D44*VLOOKUP(IF(ISBLANK($A44),$B44,$A44),Radionuclide_specific,7,FALSE)*Other_O_ann_s*(Other_O_out+(1-Other_O_out)*Other_L_cloud)</f>
        <v>1.3252534132188656E-16</v>
      </c>
      <c r="J44" s="44">
        <f>Concentrations!E44*VLOOKUP(IF(ISBLANK($A44),$B44,$A44),Radionuclide_specific,7,FALSE)*Other_O_ann_s*(Other_O_out+(1-Other_O_out)*Other_L_cloud)</f>
        <v>1.0406966483676558E-17</v>
      </c>
      <c r="K44" s="44">
        <f>Concentrations!F44*VLOOKUP(IF(ISBLANK($A44),$B44,$A44),Radionuclide_specific,7,FALSE)*Other_O_ann_s*(Other_O_out+(1-Other_O_out)*Other_L_cloud)</f>
        <v>2.8330180632224595E-18</v>
      </c>
      <c r="L44" s="44">
        <f>Concentrations!G44*VLOOKUP(IF(ISBLANK($A44),$B44,$A44),Radionuclide_specific,7,FALSE)*Other_O_ann_s*(Other_O_out+(1-Other_O_out)*Other_L_cloud)</f>
        <v>1.3715893968576009E-18</v>
      </c>
    </row>
    <row r="45" spans="1:12">
      <c r="A45" s="4" t="s">
        <v>160</v>
      </c>
      <c r="B45" s="4"/>
      <c r="C45" s="57">
        <f>Concentrations!C45*VLOOKUP(IF(ISBLANK($A45),$B45,$A45),Radionuclide_specific,6,FALSE)*Other_I_inh*Other_O_ann_s/86400</f>
        <v>1.3776197737181018E-9</v>
      </c>
      <c r="D45" s="57">
        <f>IF(ISBLANK($A45),Concentrations!D45*VLOOKUP($B45,Radionuclide_specific,6,FALSE)*Other_I_inh*Other_O_ann_s/86400,Concentrations!D45*VLOOKUP($A45,Radionuclide_specific,6,FALSE)*Other_I_inh*Other_O_ann_s/86400)</f>
        <v>5.2375642906977281E-11</v>
      </c>
      <c r="E45" s="57">
        <f>IF(ISBLANK($A45),Concentrations!E45*VLOOKUP($B45,Radionuclide_specific,6,FALSE)*Other_I_inh*Other_O_ann_s/86400,Concentrations!E45*VLOOKUP($A45,Radionuclide_specific,6,FALSE)*Other_I_inh*Other_O_ann_s/86400)</f>
        <v>4.1129609532199613E-12</v>
      </c>
      <c r="F45" s="57">
        <f>IF(ISBLANK($A45),Concentrations!F45*VLOOKUP($B45,Radionuclide_specific,6,FALSE)*Other_I_inh*Other_O_ann_s/86400,Concentrations!F45*VLOOKUP($A45,Radionuclide_specific,6,FALSE)*Other_I_inh*Other_O_ann_s/86400)</f>
        <v>1.1196435057611975E-12</v>
      </c>
      <c r="G45" s="57">
        <f>IF(ISBLANK($A45),Concentrations!G45*VLOOKUP($B45,Radionuclide_specific,6,FALSE)*Other_I_inh*Other_O_ann_s/86400,Concentrations!G45*VLOOKUP($A45,Radionuclide_specific,6,FALSE)*Other_I_inh*Other_O_ann_s/86400)</f>
        <v>5.4206894978397826E-13</v>
      </c>
      <c r="H45" s="44">
        <f>Concentrations!C45*VLOOKUP(IF(ISBLANK($A45),$B45,$A45),Radionuclide_specific,7,FALSE)*Other_O_ann_s*(Other_O_out+(1-Other_O_out)*Other_L_cloud)</f>
        <v>3.7401479435565303E-18</v>
      </c>
      <c r="I45" s="44">
        <f>Concentrations!D45*VLOOKUP(IF(ISBLANK($A45),$B45,$A45),Radionuclide_specific,7,FALSE)*Other_O_ann_s*(Other_O_out+(1-Other_O_out)*Other_L_cloud)</f>
        <v>1.4219645859341969E-19</v>
      </c>
      <c r="J45" s="44">
        <f>Concentrations!E45*VLOOKUP(IF(ISBLANK($A45),$B45,$A45),Radionuclide_specific,7,FALSE)*Other_O_ann_s*(Other_O_out+(1-Other_O_out)*Other_L_cloud)</f>
        <v>1.1166421057964387E-20</v>
      </c>
      <c r="K45" s="44">
        <f>Concentrations!F45*VLOOKUP(IF(ISBLANK($A45),$B45,$A45),Radionuclide_specific,7,FALSE)*Other_O_ann_s*(Other_O_out+(1-Other_O_out)*Other_L_cloud)</f>
        <v>3.0397591813647054E-21</v>
      </c>
      <c r="L45" s="44">
        <f>Concentrations!G45*VLOOKUP(IF(ISBLANK($A45),$B45,$A45),Radionuclide_specific,7,FALSE)*Other_O_ann_s*(Other_O_out+(1-Other_O_out)*Other_L_cloud)</f>
        <v>1.4716818867433439E-21</v>
      </c>
    </row>
    <row r="46" spans="1:12">
      <c r="A46" s="4" t="s">
        <v>35</v>
      </c>
      <c r="B46" s="4"/>
      <c r="C46" s="57">
        <f>Concentrations!C46*VLOOKUP(IF(ISBLANK($A46),$B46,$A46),Radionuclide_specific,6,FALSE)*Other_I_inh*Other_O_ann_s/86400</f>
        <v>1.1414563841943726E-9</v>
      </c>
      <c r="D46" s="57">
        <f>IF(ISBLANK($A46),Concentrations!D46*VLOOKUP($B46,Radionuclide_specific,6,FALSE)*Other_I_inh*Other_O_ann_s/86400,Concentrations!D46*VLOOKUP($A46,Radionuclide_specific,6,FALSE)*Other_I_inh*Other_O_ann_s/86400)</f>
        <v>4.3396961363306084E-11</v>
      </c>
      <c r="E46" s="57">
        <f>IF(ISBLANK($A46),Concentrations!E46*VLOOKUP($B46,Radionuclide_specific,6,FALSE)*Other_I_inh*Other_O_ann_s/86400,Concentrations!E46*VLOOKUP($A46,Radionuclide_specific,6,FALSE)*Other_I_inh*Other_O_ann_s/86400)</f>
        <v>3.4078819786186568E-12</v>
      </c>
      <c r="F46" s="57">
        <f>IF(ISBLANK($A46),Concentrations!F46*VLOOKUP($B46,Radionuclide_specific,6,FALSE)*Other_I_inh*Other_O_ann_s/86400,Concentrations!F46*VLOOKUP($A46,Radionuclide_specific,6,FALSE)*Other_I_inh*Other_O_ann_s/86400)</f>
        <v>9.2770465033139068E-13</v>
      </c>
      <c r="G46" s="57">
        <f>IF(ISBLANK($A46),Concentrations!G46*VLOOKUP($B46,Radionuclide_specific,6,FALSE)*Other_I_inh*Other_O_ann_s/86400,Concentrations!G46*VLOOKUP($A46,Radionuclide_specific,6,FALSE)*Other_I_inh*Other_O_ann_s/86400)</f>
        <v>4.4914286934041347E-13</v>
      </c>
      <c r="H46" s="44">
        <f>Concentrations!C46*VLOOKUP(IF(ISBLANK($A46),$B46,$A46),Radionuclide_specific,7,FALSE)*Other_O_ann_s*(Other_O_out+(1-Other_O_out)*Other_L_cloud)</f>
        <v>1.5303387661199038E-18</v>
      </c>
      <c r="I46" s="44">
        <f>Concentrations!D46*VLOOKUP(IF(ISBLANK($A46),$B46,$A46),Radionuclide_specific,7,FALSE)*Other_O_ann_s*(Other_O_out+(1-Other_O_out)*Other_L_cloud)</f>
        <v>5.8181857165701414E-20</v>
      </c>
      <c r="J46" s="44">
        <f>Concentrations!E46*VLOOKUP(IF(ISBLANK($A46),$B46,$A46),Radionuclide_specific,7,FALSE)*Other_O_ann_s*(Other_O_out+(1-Other_O_out)*Other_L_cloud)</f>
        <v>4.5689121147825316E-21</v>
      </c>
      <c r="K46" s="44">
        <f>Concentrations!F46*VLOOKUP(IF(ISBLANK($A46),$B46,$A46),Radionuclide_specific,7,FALSE)*Other_O_ann_s*(Other_O_out+(1-Other_O_out)*Other_L_cloud)</f>
        <v>1.2437640277546369E-21</v>
      </c>
      <c r="L46" s="44">
        <f>Concentrations!G46*VLOOKUP(IF(ISBLANK($A46),$B46,$A46),Radionuclide_specific,7,FALSE)*Other_O_ann_s*(Other_O_out+(1-Other_O_out)*Other_L_cloud)</f>
        <v>6.0216119861914744E-22</v>
      </c>
    </row>
    <row r="47" spans="1:12">
      <c r="A47" s="4"/>
      <c r="B47" s="4" t="s">
        <v>36</v>
      </c>
      <c r="C47" s="57">
        <f>Concentrations!C47*VLOOKUP(IF(ISBLANK($A47),$B47,$A47),Radionuclide_specific,6,FALSE)*Other_I_inh*Other_O_ann_s/86400</f>
        <v>3.03076350286092E-12</v>
      </c>
      <c r="D47" s="57">
        <f>IF(ISBLANK($A47),Concentrations!D47*VLOOKUP($B47,Radionuclide_specific,6,FALSE)*Other_I_inh*Other_O_ann_s/86400,Concentrations!D47*VLOOKUP($A47,Radionuclide_specific,6,FALSE)*Other_I_inh*Other_O_ann_s/86400)</f>
        <v>1.1522641465429545E-13</v>
      </c>
      <c r="E47" s="57">
        <f>IF(ISBLANK($A47),Concentrations!E47*VLOOKUP($B47,Radionuclide_specific,6,FALSE)*Other_I_inh*Other_O_ann_s/86400,Concentrations!E47*VLOOKUP($A47,Radionuclide_specific,6,FALSE)*Other_I_inh*Other_O_ann_s/86400)</f>
        <v>9.0485142190909159E-15</v>
      </c>
      <c r="F47" s="57">
        <f>IF(ISBLANK($A47),Concentrations!F47*VLOOKUP($B47,Radionuclide_specific,6,FALSE)*Other_I_inh*Other_O_ann_s/86400,Concentrations!F47*VLOOKUP($A47,Radionuclide_specific,6,FALSE)*Other_I_inh*Other_O_ann_s/86400)</f>
        <v>2.463215795707485E-15</v>
      </c>
      <c r="G47" s="57">
        <f>IF(ISBLANK($A47),Concentrations!G47*VLOOKUP($B47,Radionuclide_specific,6,FALSE)*Other_I_inh*Other_O_ann_s/86400,Concentrations!G47*VLOOKUP($A47,Radionuclide_specific,6,FALSE)*Other_I_inh*Other_O_ann_s/86400)</f>
        <v>1.1925517565245458E-15</v>
      </c>
      <c r="H47" s="44">
        <f>Concentrations!C47*VLOOKUP(IF(ISBLANK($A47),$B47,$A47),Radionuclide_specific,7,FALSE)*Other_O_ann_s*(Other_O_out+(1-Other_O_out)*Other_L_cloud)</f>
        <v>1.7996783889570067E-16</v>
      </c>
      <c r="I47" s="44">
        <f>Concentrations!D47*VLOOKUP(IF(ISBLANK($A47),$B47,$A47),Radionuclide_specific,7,FALSE)*Other_O_ann_s*(Other_O_out+(1-Other_O_out)*Other_L_cloud)</f>
        <v>6.8421864026864848E-18</v>
      </c>
      <c r="J47" s="44">
        <f>Concentrations!E47*VLOOKUP(IF(ISBLANK($A47),$B47,$A47),Radionuclide_specific,7,FALSE)*Other_O_ann_s*(Other_O_out+(1-Other_O_out)*Other_L_cloud)</f>
        <v>5.373040646984256E-19</v>
      </c>
      <c r="K47" s="44">
        <f>Concentrations!F47*VLOOKUP(IF(ISBLANK($A47),$B47,$A47),Radionuclide_specific,7,FALSE)*Other_O_ann_s*(Other_O_out+(1-Other_O_out)*Other_L_cloud)</f>
        <v>1.462666496639453E-19</v>
      </c>
      <c r="L47" s="44">
        <f>Concentrations!G47*VLOOKUP(IF(ISBLANK($A47),$B47,$A47),Radionuclide_specific,7,FALSE)*Other_O_ann_s*(Other_O_out+(1-Other_O_out)*Other_L_cloud)</f>
        <v>7.0814156957611736E-20</v>
      </c>
    </row>
    <row r="48" spans="1:12">
      <c r="A48" s="4"/>
      <c r="B48" s="4" t="s">
        <v>37</v>
      </c>
      <c r="C48" s="57">
        <f>Concentrations!C48*VLOOKUP(IF(ISBLANK($A48),$B48,$A48),Radionuclide_specific,6,FALSE)*Other_I_inh*Other_O_ann_s/86400</f>
        <v>0</v>
      </c>
      <c r="D48" s="57">
        <f>IF(ISBLANK($A48),Concentrations!D48*VLOOKUP($B48,Radionuclide_specific,6,FALSE)*Other_I_inh*Other_O_ann_s/86400,Concentrations!D48*VLOOKUP($A48,Radionuclide_specific,6,FALSE)*Other_I_inh*Other_O_ann_s/86400)</f>
        <v>0</v>
      </c>
      <c r="E48" s="57">
        <f>IF(ISBLANK($A48),Concentrations!E48*VLOOKUP($B48,Radionuclide_specific,6,FALSE)*Other_I_inh*Other_O_ann_s/86400,Concentrations!E48*VLOOKUP($A48,Radionuclide_specific,6,FALSE)*Other_I_inh*Other_O_ann_s/86400)</f>
        <v>0</v>
      </c>
      <c r="F48" s="57">
        <f>IF(ISBLANK($A48),Concentrations!F48*VLOOKUP($B48,Radionuclide_specific,6,FALSE)*Other_I_inh*Other_O_ann_s/86400,Concentrations!F48*VLOOKUP($A48,Radionuclide_specific,6,FALSE)*Other_I_inh*Other_O_ann_s/86400)</f>
        <v>0</v>
      </c>
      <c r="G48" s="57">
        <f>IF(ISBLANK($A48),Concentrations!G48*VLOOKUP($B48,Radionuclide_specific,6,FALSE)*Other_I_inh*Other_O_ann_s/86400,Concentrations!G48*VLOOKUP($A48,Radionuclide_specific,6,FALSE)*Other_I_inh*Other_O_ann_s/86400)</f>
        <v>0</v>
      </c>
      <c r="H48" s="44">
        <f>Concentrations!C48*VLOOKUP(IF(ISBLANK($A48),$B48,$A48),Radionuclide_specific,7,FALSE)*Other_O_ann_s*(Other_O_out+(1-Other_O_out)*Other_L_cloud)</f>
        <v>7.4068396280203346E-16</v>
      </c>
      <c r="I48" s="44">
        <f>Concentrations!D48*VLOOKUP(IF(ISBLANK($A48),$B48,$A48),Radionuclide_specific,7,FALSE)*Other_O_ann_s*(Other_O_out+(1-Other_O_out)*Other_L_cloud)</f>
        <v>2.8160018868199474E-17</v>
      </c>
      <c r="J48" s="44">
        <f>Concentrations!E48*VLOOKUP(IF(ISBLANK($A48),$B48,$A48),Radionuclide_specific,7,FALSE)*Other_O_ann_s*(Other_O_out+(1-Other_O_out)*Other_L_cloud)</f>
        <v>2.2113534635547448E-18</v>
      </c>
      <c r="K48" s="44">
        <f>Concentrations!F48*VLOOKUP(IF(ISBLANK($A48),$B48,$A48),Radionuclide_specific,7,FALSE)*Other_O_ann_s*(Other_O_out+(1-Other_O_out)*Other_L_cloud)</f>
        <v>6.0198178943324421E-19</v>
      </c>
      <c r="L48" s="44">
        <f>Concentrations!G48*VLOOKUP(IF(ISBLANK($A48),$B48,$A48),Radionuclide_specific,7,FALSE)*Other_O_ann_s*(Other_O_out+(1-Other_O_out)*Other_L_cloud)</f>
        <v>2.9144602013166735E-19</v>
      </c>
    </row>
    <row r="49" spans="1:12">
      <c r="A49" s="4" t="s">
        <v>15</v>
      </c>
      <c r="B49" s="4"/>
      <c r="C49" s="57">
        <f>Concentrations!C49*VLOOKUP(IF(ISBLANK($A49),$B49,$A49),Radionuclide_specific,6,FALSE)*Other_I_inh*Other_O_ann_s/86400</f>
        <v>1.9680282441173089E-8</v>
      </c>
      <c r="D49" s="57">
        <f>IF(ISBLANK($A49),Concentrations!D49*VLOOKUP($B49,Radionuclide_specific,6,FALSE)*Other_I_inh*Other_O_ann_s/86400,Concentrations!D49*VLOOKUP($A49,Radionuclide_specific,6,FALSE)*Other_I_inh*Other_O_ann_s/86400)</f>
        <v>7.4822345469665107E-10</v>
      </c>
      <c r="E49" s="57">
        <f>IF(ISBLANK($A49),Concentrations!E49*VLOOKUP($B49,Radionuclide_specific,6,FALSE)*Other_I_inh*Other_O_ann_s/86400,Concentrations!E49*VLOOKUP($A49,Radionuclide_specific,6,FALSE)*Other_I_inh*Other_O_ann_s/86400)</f>
        <v>5.8756577788576139E-11</v>
      </c>
      <c r="F49" s="57">
        <f>IF(ISBLANK($A49),Concentrations!F49*VLOOKUP($B49,Radionuclide_specific,6,FALSE)*Other_I_inh*Other_O_ann_s/86400,Concentrations!F49*VLOOKUP($A49,Radionuclide_specific,6,FALSE)*Other_I_inh*Other_O_ann_s/86400)</f>
        <v>1.5994902286062437E-11</v>
      </c>
      <c r="G49" s="57">
        <f>IF(ISBLANK($A49),Concentrations!G49*VLOOKUP($B49,Radionuclide_specific,6,FALSE)*Other_I_inh*Other_O_ann_s/86400,Concentrations!G49*VLOOKUP($A49,Radionuclide_specific,6,FALSE)*Other_I_inh*Other_O_ann_s/86400)</f>
        <v>7.7438381543788595E-12</v>
      </c>
      <c r="H49" s="44">
        <f>Concentrations!C49*VLOOKUP(IF(ISBLANK($A49),$B49,$A49),Radionuclide_specific,7,FALSE)*Other_O_ann_s*(Other_O_out+(1-Other_O_out)*Other_L_cloud)</f>
        <v>2.1302315575748622E-18</v>
      </c>
      <c r="I49" s="44">
        <f>Concentrations!D49*VLOOKUP(IF(ISBLANK($A49),$B49,$A49),Radionuclide_specific,7,FALSE)*Other_O_ann_s*(Other_O_out+(1-Other_O_out)*Other_L_cloud)</f>
        <v>8.0989143325398529E-20</v>
      </c>
      <c r="J49" s="44">
        <f>Concentrations!E49*VLOOKUP(IF(ISBLANK($A49),$B49,$A49),Radionuclide_specific,7,FALSE)*Other_O_ann_s*(Other_O_out+(1-Other_O_out)*Other_L_cloud)</f>
        <v>6.3599247924648353E-21</v>
      </c>
      <c r="K49" s="44">
        <f>Concentrations!F49*VLOOKUP(IF(ISBLANK($A49),$B49,$A49),Radionuclide_specific,7,FALSE)*Other_O_ann_s*(Other_O_out+(1-Other_O_out)*Other_L_cloud)</f>
        <v>1.7313189336557878E-21</v>
      </c>
      <c r="L49" s="44">
        <f>Concentrations!G49*VLOOKUP(IF(ISBLANK($A49),$B49,$A49),Radionuclide_specific,7,FALSE)*Other_O_ann_s*(Other_O_out+(1-Other_O_out)*Other_L_cloud)</f>
        <v>8.3820790999922416E-22</v>
      </c>
    </row>
    <row r="50" spans="1:12">
      <c r="A50" s="4" t="s">
        <v>22</v>
      </c>
      <c r="B50" s="4"/>
      <c r="C50" s="57">
        <f>Concentrations!C50*VLOOKUP(IF(ISBLANK($A50),$B50,$A50),Radionuclide_specific,6,FALSE)*Other_I_inh*Other_O_ann_s/86400</f>
        <v>1.9680282320681091E-8</v>
      </c>
      <c r="D50" s="57">
        <f>IF(ISBLANK($A50),Concentrations!D50*VLOOKUP($B50,Radionuclide_specific,6,FALSE)*Other_I_inh*Other_O_ann_s/86400,Concentrations!D50*VLOOKUP($A50,Radionuclide_specific,6,FALSE)*Other_I_inh*Other_O_ann_s/86400)</f>
        <v>7.4822340888687372E-10</v>
      </c>
      <c r="E50" s="57">
        <f>IF(ISBLANK($A50),Concentrations!E50*VLOOKUP($B50,Radionuclide_specific,6,FALSE)*Other_I_inh*Other_O_ann_s/86400,Concentrations!E50*VLOOKUP($A50,Radionuclide_specific,6,FALSE)*Other_I_inh*Other_O_ann_s/86400)</f>
        <v>5.8756556204446569E-11</v>
      </c>
      <c r="F50" s="57">
        <f>IF(ISBLANK($A50),Concentrations!F50*VLOOKUP($B50,Radionuclide_specific,6,FALSE)*Other_I_inh*Other_O_ann_s/86400,Concentrations!F50*VLOOKUP($A50,Radionuclide_specific,6,FALSE)*Other_I_inh*Other_O_ann_s/86400)</f>
        <v>1.599488759681565E-11</v>
      </c>
      <c r="G50" s="57">
        <f>IF(ISBLANK($A50),Concentrations!G50*VLOOKUP($B50,Radionuclide_specific,6,FALSE)*Other_I_inh*Other_O_ann_s/86400,Concentrations!G50*VLOOKUP($A50,Radionuclide_specific,6,FALSE)*Other_I_inh*Other_O_ann_s/86400)</f>
        <v>7.7438263015279876E-12</v>
      </c>
      <c r="H50" s="44">
        <f>Concentrations!C50*VLOOKUP(IF(ISBLANK($A50),$B50,$A50),Radionuclide_specific,7,FALSE)*Other_O_ann_s*(Other_O_out+(1-Other_O_out)*Other_L_cloud)</f>
        <v>2.0935034144544292E-18</v>
      </c>
      <c r="I50" s="44">
        <f>Concentrations!D50*VLOOKUP(IF(ISBLANK($A50),$B50,$A50),Radionuclide_specific,7,FALSE)*Other_O_ann_s*(Other_O_out+(1-Other_O_out)*Other_L_cloud)</f>
        <v>7.9592773912259241E-20</v>
      </c>
      <c r="J50" s="44">
        <f>Concentrations!E50*VLOOKUP(IF(ISBLANK($A50),$B50,$A50),Radionuclide_specific,7,FALSE)*Other_O_ann_s*(Other_O_out+(1-Other_O_out)*Other_L_cloud)</f>
        <v>6.2502686207062212E-21</v>
      </c>
      <c r="K50" s="44">
        <f>Concentrations!F50*VLOOKUP(IF(ISBLANK($A50),$B50,$A50),Radionuclide_specific,7,FALSE)*Other_O_ann_s*(Other_O_out+(1-Other_O_out)*Other_L_cloud)</f>
        <v>1.7014670446348303E-21</v>
      </c>
      <c r="L50" s="44">
        <f>Concentrations!G50*VLOOKUP(IF(ISBLANK($A50),$B50,$A50),Radionuclide_specific,7,FALSE)*Other_O_ann_s*(Other_O_out+(1-Other_O_out)*Other_L_cloud)</f>
        <v>8.237547886269247E-22</v>
      </c>
    </row>
    <row r="51" spans="1:12">
      <c r="A51" s="4" t="s">
        <v>8</v>
      </c>
      <c r="B51" s="4"/>
      <c r="C51" s="57">
        <f>Concentrations!C51*VLOOKUP(IF(ISBLANK($A51),$B51,$A51),Radionuclide_specific,6,FALSE)*Other_I_inh*Other_O_ann_s/86400</f>
        <v>1.6531435186564923E-8</v>
      </c>
      <c r="D51" s="57">
        <f>IF(ISBLANK($A51),Concentrations!D51*VLOOKUP($B51,Radionuclide_specific,6,FALSE)*Other_I_inh*Other_O_ann_s/86400,Concentrations!D51*VLOOKUP($A51,Radionuclide_specific,6,FALSE)*Other_I_inh*Other_O_ann_s/86400)</f>
        <v>6.285069172269481E-10</v>
      </c>
      <c r="E51" s="57">
        <f>IF(ISBLANK($A51),Concentrations!E51*VLOOKUP($B51,Radionuclide_specific,6,FALSE)*Other_I_inh*Other_O_ann_s/86400,Concentrations!E51*VLOOKUP($A51,Radionuclide_specific,6,FALSE)*Other_I_inh*Other_O_ann_s/86400)</f>
        <v>4.935515560889161E-11</v>
      </c>
      <c r="F51" s="57">
        <f>IF(ISBLANK($A51),Concentrations!F51*VLOOKUP($B51,Radionuclide_specific,6,FALSE)*Other_I_inh*Other_O_ann_s/86400,Concentrations!F51*VLOOKUP($A51,Radionuclide_specific,6,FALSE)*Other_I_inh*Other_O_ann_s/86400)</f>
        <v>1.3435466296627578E-11</v>
      </c>
      <c r="G51" s="57">
        <f>IF(ISBLANK($A51),Concentrations!G51*VLOOKUP($B51,Radionuclide_specific,6,FALSE)*Other_I_inh*Other_O_ann_s/86400,Concentrations!G51*VLOOKUP($A51,Radionuclide_specific,6,FALSE)*Other_I_inh*Other_O_ann_s/86400)</f>
        <v>6.5046210140758509E-12</v>
      </c>
      <c r="H51" s="44">
        <f>Concentrations!C51*VLOOKUP(IF(ISBLANK($A51),$B51,$A51),Radionuclide_specific,7,FALSE)*Other_O_ann_s*(Other_O_out+(1-Other_O_out)*Other_L_cloud)</f>
        <v>4.1257927889157743E-16</v>
      </c>
      <c r="I51" s="44">
        <f>Concentrations!D51*VLOOKUP(IF(ISBLANK($A51),$B51,$A51),Radionuclide_specific,7,FALSE)*Other_O_ann_s*(Other_O_out+(1-Other_O_out)*Other_L_cloud)</f>
        <v>1.5685808749297373E-17</v>
      </c>
      <c r="J51" s="44">
        <f>Concentrations!E51*VLOOKUP(IF(ISBLANK($A51),$B51,$A51),Radionuclide_specific,7,FALSE)*Other_O_ann_s*(Other_O_out+(1-Other_O_out)*Other_L_cloud)</f>
        <v>1.2317693098568361E-18</v>
      </c>
      <c r="K51" s="44">
        <f>Concentrations!F51*VLOOKUP(IF(ISBLANK($A51),$B51,$A51),Radionuclide_specific,7,FALSE)*Other_O_ann_s*(Other_O_out+(1-Other_O_out)*Other_L_cloud)</f>
        <v>3.3531238719912505E-19</v>
      </c>
      <c r="L51" s="44">
        <f>Concentrations!G51*VLOOKUP(IF(ISBLANK($A51),$B51,$A51),Radionuclide_specific,7,FALSE)*Other_O_ann_s*(Other_O_out+(1-Other_O_out)*Other_L_cloud)</f>
        <v>1.6233749926512318E-19</v>
      </c>
    </row>
  </sheetData>
  <mergeCells count="5">
    <mergeCell ref="A4:A5"/>
    <mergeCell ref="B4:B5"/>
    <mergeCell ref="C4:G4"/>
    <mergeCell ref="H4:L4"/>
    <mergeCell ref="A1:L1"/>
  </mergeCells>
  <hyperlinks>
    <hyperlink ref="A2" location="Status!A1" display="Back to Status tab"/>
  </hyperlinks>
  <pageMargins left="0.23622047244094491" right="0.23622047244094491" top="0.74803149606299213" bottom="0.74803149606299213" header="0.31496062992125984" footer="0.31496062992125984"/>
  <pageSetup paperSize="9" orientation="portrait" r:id="rId1"/>
  <headerFooter>
    <oddHeader>&amp;CANNEX A: METHODOLOGY FOR ESTIMATING PUBLIC EXPOSURES DUE TO RADIOACTIVE DISCHARGES</oddHeader>
    <oddFooter>&amp;L&amp;F#&amp;A&amp;CPage &amp;P of &amp;N&amp;RUNSCEAR 2016 Report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39997558519241921"/>
  </sheetPr>
  <dimension ref="A1:G51"/>
  <sheetViews>
    <sheetView zoomScaleNormal="100" workbookViewId="0">
      <pane xSplit="2" ySplit="5" topLeftCell="C6" activePane="bottomRight" state="frozen"/>
      <selection pane="topRight" activeCell="C1" sqref="C1"/>
      <selection pane="bottomLeft" activeCell="A6" sqref="A6"/>
      <selection pane="bottomRight" sqref="A1:G1"/>
    </sheetView>
  </sheetViews>
  <sheetFormatPr defaultRowHeight="11.25"/>
  <cols>
    <col min="1" max="7" width="13.33203125" customWidth="1"/>
    <col min="8" max="16384" width="9.33203125" style="2"/>
  </cols>
  <sheetData>
    <row r="1" spans="1:7" ht="39" customHeight="1">
      <c r="A1" s="132" t="s">
        <v>309</v>
      </c>
      <c r="B1" s="132"/>
      <c r="C1" s="132"/>
      <c r="D1" s="132"/>
      <c r="E1" s="132"/>
      <c r="F1" s="132"/>
      <c r="G1" s="132"/>
    </row>
    <row r="2" spans="1:7">
      <c r="A2" s="3" t="s">
        <v>18</v>
      </c>
      <c r="B2" s="3"/>
      <c r="C2" s="3"/>
    </row>
    <row r="4" spans="1:7" ht="12.75" customHeight="1">
      <c r="A4" s="130" t="s">
        <v>165</v>
      </c>
      <c r="B4" s="130" t="s">
        <v>308</v>
      </c>
      <c r="C4" s="131" t="s">
        <v>231</v>
      </c>
      <c r="D4" s="131"/>
      <c r="E4" s="131"/>
      <c r="F4" s="131"/>
      <c r="G4" s="131"/>
    </row>
    <row r="5" spans="1:7" ht="12.75" customHeight="1">
      <c r="A5" s="130"/>
      <c r="B5" s="130"/>
      <c r="C5" s="118" t="str">
        <f>Other_x_typical &amp; " km"</f>
        <v>5 km</v>
      </c>
      <c r="D5" s="118" t="str">
        <f>Other_x_1 &amp; " km"</f>
        <v>50 km</v>
      </c>
      <c r="E5" s="118" t="str">
        <f>Other_x_2 &amp; " km"</f>
        <v>300 km</v>
      </c>
      <c r="F5" s="118" t="str">
        <f>Other_x_3 &amp; " km"</f>
        <v>750 km</v>
      </c>
      <c r="G5" s="118" t="str">
        <f>Other_x_4 &amp; " km"</f>
        <v>1250 km</v>
      </c>
    </row>
    <row r="6" spans="1:7">
      <c r="A6" s="4" t="s">
        <v>53</v>
      </c>
      <c r="B6" s="4"/>
      <c r="C6" s="57">
        <f>Concentrations!H6*Other_t_discharge*VLOOKUP(IF(ISBLANK($A6),$B6,$A6),Radionuclide_specific,8,FALSE)*(Other_O_out+(1-Other_O_out)*Other_L_deposit)</f>
        <v>0</v>
      </c>
      <c r="D6" s="57">
        <f>Concentrations!I6*Other_t_discharge*VLOOKUP(IF(ISBLANK($A6),$B6,$A6),Radionuclide_specific,8,FALSE)*(Other_O_out+(1-Other_O_out)*Other_L_deposit)</f>
        <v>0</v>
      </c>
      <c r="E6" s="57">
        <f>Concentrations!J6*Other_t_discharge*VLOOKUP(IF(ISBLANK($A6),$B6,$A6),Radionuclide_specific,8,FALSE)*(Other_O_out+(1-Other_O_out)*Other_L_deposit)</f>
        <v>0</v>
      </c>
      <c r="F6" s="57">
        <f>Concentrations!K6*Other_t_discharge*VLOOKUP(IF(ISBLANK($A6),$B6,$A6),Radionuclide_specific,8,FALSE)*(Other_O_out+(1-Other_O_out)*Other_L_deposit)</f>
        <v>0</v>
      </c>
      <c r="G6" s="57">
        <f>Concentrations!L6*Other_t_discharge*VLOOKUP(IF(ISBLANK($A6),$B6,$A6),Radionuclide_specific,8,FALSE)*(Other_O_out+(1-Other_O_out)*Other_L_deposit)</f>
        <v>0</v>
      </c>
    </row>
    <row r="7" spans="1:7">
      <c r="A7" s="4"/>
      <c r="B7" s="4" t="s">
        <v>38</v>
      </c>
      <c r="C7" s="57">
        <f>Concentrations!H7*Other_t_discharge*VLOOKUP(IF(ISBLANK($A7),$B7,$A7),Radionuclide_specific,8,FALSE)*(Other_O_out+(1-Other_O_out)*Other_L_deposit)</f>
        <v>0</v>
      </c>
      <c r="D7" s="57">
        <f>Concentrations!I7*Other_t_discharge*VLOOKUP(IF(ISBLANK($A7),$B7,$A7),Radionuclide_specific,8,FALSE)*(Other_O_out+(1-Other_O_out)*Other_L_deposit)</f>
        <v>0</v>
      </c>
      <c r="E7" s="57">
        <f>Concentrations!J7*Other_t_discharge*VLOOKUP(IF(ISBLANK($A7),$B7,$A7),Radionuclide_specific,8,FALSE)*(Other_O_out+(1-Other_O_out)*Other_L_deposit)</f>
        <v>0</v>
      </c>
      <c r="F7" s="57">
        <f>Concentrations!K7*Other_t_discharge*VLOOKUP(IF(ISBLANK($A7),$B7,$A7),Radionuclide_specific,8,FALSE)*(Other_O_out+(1-Other_O_out)*Other_L_deposit)</f>
        <v>0</v>
      </c>
      <c r="G7" s="57">
        <f>Concentrations!L7*Other_t_discharge*VLOOKUP(IF(ISBLANK($A7),$B7,$A7),Radionuclide_specific,8,FALSE)*(Other_O_out+(1-Other_O_out)*Other_L_deposit)</f>
        <v>0</v>
      </c>
    </row>
    <row r="8" spans="1:7">
      <c r="A8" s="4"/>
      <c r="B8" s="4" t="s">
        <v>54</v>
      </c>
      <c r="C8" s="57">
        <f>Concentrations!H8*Other_t_discharge*VLOOKUP(IF(ISBLANK($A8),$B8,$A8),Radionuclide_specific,8,FALSE)*(Other_O_out+(1-Other_O_out)*Other_L_deposit)</f>
        <v>0</v>
      </c>
      <c r="D8" s="57">
        <f>Concentrations!I8*Other_t_discharge*VLOOKUP(IF(ISBLANK($A8),$B8,$A8),Radionuclide_specific,8,FALSE)*(Other_O_out+(1-Other_O_out)*Other_L_deposit)</f>
        <v>0</v>
      </c>
      <c r="E8" s="57">
        <f>Concentrations!J8*Other_t_discharge*VLOOKUP(IF(ISBLANK($A8),$B8,$A8),Radionuclide_specific,8,FALSE)*(Other_O_out+(1-Other_O_out)*Other_L_deposit)</f>
        <v>0</v>
      </c>
      <c r="F8" s="57">
        <f>Concentrations!K8*Other_t_discharge*VLOOKUP(IF(ISBLANK($A8),$B8,$A8),Radionuclide_specific,8,FALSE)*(Other_O_out+(1-Other_O_out)*Other_L_deposit)</f>
        <v>0</v>
      </c>
      <c r="G8" s="57">
        <f>Concentrations!L8*Other_t_discharge*VLOOKUP(IF(ISBLANK($A8),$B8,$A8),Radionuclide_specific,8,FALSE)*(Other_O_out+(1-Other_O_out)*Other_L_deposit)</f>
        <v>0</v>
      </c>
    </row>
    <row r="9" spans="1:7">
      <c r="A9" s="4" t="s">
        <v>9</v>
      </c>
      <c r="B9" s="4"/>
      <c r="C9" s="57">
        <f>Concentrations!H9*Other_t_discharge*VLOOKUP(IF(ISBLANK($A9),$B9,$A9),Radionuclide_specific,8,FALSE)*(Other_O_out+(1-Other_O_out)*Other_L_deposit)</f>
        <v>0</v>
      </c>
      <c r="D9" s="57">
        <f>Concentrations!I9*Other_t_discharge*VLOOKUP(IF(ISBLANK($A9),$B9,$A9),Radionuclide_specific,8,FALSE)*(Other_O_out+(1-Other_O_out)*Other_L_deposit)</f>
        <v>0</v>
      </c>
      <c r="E9" s="57">
        <f>Concentrations!J9*Other_t_discharge*VLOOKUP(IF(ISBLANK($A9),$B9,$A9),Radionuclide_specific,8,FALSE)*(Other_O_out+(1-Other_O_out)*Other_L_deposit)</f>
        <v>0</v>
      </c>
      <c r="F9" s="57">
        <f>Concentrations!K9*Other_t_discharge*VLOOKUP(IF(ISBLANK($A9),$B9,$A9),Radionuclide_specific,8,FALSE)*(Other_O_out+(1-Other_O_out)*Other_L_deposit)</f>
        <v>0</v>
      </c>
      <c r="G9" s="57">
        <f>Concentrations!L9*Other_t_discharge*VLOOKUP(IF(ISBLANK($A9),$B9,$A9),Radionuclide_specific,8,FALSE)*(Other_O_out+(1-Other_O_out)*Other_L_deposit)</f>
        <v>0</v>
      </c>
    </row>
    <row r="10" spans="1:7">
      <c r="A10" s="4" t="s">
        <v>268</v>
      </c>
      <c r="B10" s="4"/>
      <c r="C10" s="57">
        <f>Concentrations!H10*Other_t_discharge*VLOOKUP(IF(ISBLANK($A10),$B10,$A10),Radionuclide_specific,8,FALSE)*(Other_O_out+(1-Other_O_out)*Other_L_deposit)</f>
        <v>0</v>
      </c>
      <c r="D10" s="57">
        <f>Concentrations!I10*Other_t_discharge*VLOOKUP(IF(ISBLANK($A10),$B10,$A10),Radionuclide_specific,8,FALSE)*(Other_O_out+(1-Other_O_out)*Other_L_deposit)</f>
        <v>0</v>
      </c>
      <c r="E10" s="57">
        <f>Concentrations!J10*Other_t_discharge*VLOOKUP(IF(ISBLANK($A10),$B10,$A10),Radionuclide_specific,8,FALSE)*(Other_O_out+(1-Other_O_out)*Other_L_deposit)</f>
        <v>0</v>
      </c>
      <c r="F10" s="57">
        <f>Concentrations!K10*Other_t_discharge*VLOOKUP(IF(ISBLANK($A10),$B10,$A10),Radionuclide_specific,8,FALSE)*(Other_O_out+(1-Other_O_out)*Other_L_deposit)</f>
        <v>0</v>
      </c>
      <c r="G10" s="57">
        <f>Concentrations!L10*Other_t_discharge*VLOOKUP(IF(ISBLANK($A10),$B10,$A10),Radionuclide_specific,8,FALSE)*(Other_O_out+(1-Other_O_out)*Other_L_deposit)</f>
        <v>0</v>
      </c>
    </row>
    <row r="11" spans="1:7">
      <c r="A11" s="4" t="s">
        <v>19</v>
      </c>
      <c r="B11" s="4"/>
      <c r="C11" s="57">
        <f>Concentrations!H11*Other_t_discharge*VLOOKUP(IF(ISBLANK($A11),$B11,$A11),Radionuclide_specific,8,FALSE)*(Other_O_out+(1-Other_O_out)*Other_L_deposit)</f>
        <v>0</v>
      </c>
      <c r="D11" s="57">
        <f>Concentrations!I11*Other_t_discharge*VLOOKUP(IF(ISBLANK($A11),$B11,$A11),Radionuclide_specific,8,FALSE)*(Other_O_out+(1-Other_O_out)*Other_L_deposit)</f>
        <v>0</v>
      </c>
      <c r="E11" s="57">
        <f>Concentrations!J11*Other_t_discharge*VLOOKUP(IF(ISBLANK($A11),$B11,$A11),Radionuclide_specific,8,FALSE)*(Other_O_out+(1-Other_O_out)*Other_L_deposit)</f>
        <v>0</v>
      </c>
      <c r="F11" s="57">
        <f>Concentrations!K11*Other_t_discharge*VLOOKUP(IF(ISBLANK($A11),$B11,$A11),Radionuclide_specific,8,FALSE)*(Other_O_out+(1-Other_O_out)*Other_L_deposit)</f>
        <v>0</v>
      </c>
      <c r="G11" s="57">
        <f>Concentrations!L11*Other_t_discharge*VLOOKUP(IF(ISBLANK($A11),$B11,$A11),Radionuclide_specific,8,FALSE)*(Other_O_out+(1-Other_O_out)*Other_L_deposit)</f>
        <v>0</v>
      </c>
    </row>
    <row r="12" spans="1:7">
      <c r="A12" s="4" t="s">
        <v>262</v>
      </c>
      <c r="B12" s="4"/>
      <c r="C12" s="57">
        <f>Concentrations!H12*Other_t_discharge*VLOOKUP(IF(ISBLANK($A12),$B12,$A12),Radionuclide_specific,8,FALSE)*(Other_O_out+(1-Other_O_out)*Other_L_deposit)</f>
        <v>4.9701737990725927E-17</v>
      </c>
      <c r="D12" s="57">
        <f>Concentrations!I12*Other_t_discharge*VLOOKUP(IF(ISBLANK($A12),$B12,$A12),Radionuclide_specific,8,FALSE)*(Other_O_out+(1-Other_O_out)*Other_L_deposit)</f>
        <v>1.8885162114277568E-18</v>
      </c>
      <c r="E12" s="57">
        <f>Concentrations!J12*Other_t_discharge*VLOOKUP(IF(ISBLANK($A12),$B12,$A12),Radionuclide_specific,8,FALSE)*(Other_O_out+(1-Other_O_out)*Other_L_deposit)</f>
        <v>1.4782649653880509E-19</v>
      </c>
      <c r="F12" s="57">
        <f>Concentrations!K12*Other_t_discharge*VLOOKUP(IF(ISBLANK($A12),$B12,$A12),Radionuclide_specific,8,FALSE)*(Other_O_out+(1-Other_O_out)*Other_L_deposit)</f>
        <v>4.001003107737285E-20</v>
      </c>
      <c r="G12" s="57">
        <f>Concentrations!L12*Other_t_discharge*VLOOKUP(IF(ISBLANK($A12),$B12,$A12),Radionuclide_specific,8,FALSE)*(Other_O_out+(1-Other_O_out)*Other_L_deposit)</f>
        <v>1.924670321313744E-20</v>
      </c>
    </row>
    <row r="13" spans="1:7">
      <c r="A13" s="4" t="s">
        <v>261</v>
      </c>
      <c r="B13" s="4"/>
      <c r="C13" s="57">
        <f>Concentrations!H13*Other_t_discharge*VLOOKUP(IF(ISBLANK($A13),$B13,$A13),Radionuclide_specific,8,FALSE)*(Other_O_out+(1-Other_O_out)*Other_L_deposit)</f>
        <v>4.7422739123041149E-12</v>
      </c>
      <c r="D13" s="57">
        <f>Concentrations!I13*Other_t_discharge*VLOOKUP(IF(ISBLANK($A13),$B13,$A13),Radionuclide_specific,8,FALSE)*(Other_O_out+(1-Other_O_out)*Other_L_deposit)</f>
        <v>1.798371395290323E-13</v>
      </c>
      <c r="E13" s="57">
        <f>Concentrations!J13*Other_t_discharge*VLOOKUP(IF(ISBLANK($A13),$B13,$A13),Radionuclide_specific,8,FALSE)*(Other_O_out+(1-Other_O_out)*Other_L_deposit)</f>
        <v>1.3923654150619219E-14</v>
      </c>
      <c r="F13" s="57">
        <f>Concentrations!K13*Other_t_discharge*VLOOKUP(IF(ISBLANK($A13),$B13,$A13),Radionuclide_specific,8,FALSE)*(Other_O_out+(1-Other_O_out)*Other_L_deposit)</f>
        <v>3.694927532807518E-15</v>
      </c>
      <c r="G13" s="57">
        <f>Concentrations!L13*Other_t_discharge*VLOOKUP(IF(ISBLANK($A13),$B13,$A13),Radionuclide_specific,8,FALSE)*(Other_O_out+(1-Other_O_out)*Other_L_deposit)</f>
        <v>1.738913320223896E-15</v>
      </c>
    </row>
    <row r="14" spans="1:7">
      <c r="A14" s="4" t="s">
        <v>10</v>
      </c>
      <c r="B14" s="4"/>
      <c r="C14" s="57">
        <f>Concentrations!H14*Other_t_discharge*VLOOKUP(IF(ISBLANK($A14),$B14,$A14),Radionuclide_specific,8,FALSE)*(Other_O_out+(1-Other_O_out)*Other_L_deposit)</f>
        <v>1.9215644785258233E-10</v>
      </c>
      <c r="D14" s="57">
        <f>Concentrations!I14*Other_t_discharge*VLOOKUP(IF(ISBLANK($A14),$B14,$A14),Radionuclide_specific,8,FALSE)*(Other_O_out+(1-Other_O_out)*Other_L_deposit)</f>
        <v>7.3048989926410983E-12</v>
      </c>
      <c r="E14" s="57">
        <f>Concentrations!J14*Other_t_discharge*VLOOKUP(IF(ISBLANK($A14),$B14,$A14),Radionuclide_specific,8,FALSE)*(Other_O_out+(1-Other_O_out)*Other_L_deposit)</f>
        <v>5.7334109159188001E-13</v>
      </c>
      <c r="F14" s="57">
        <f>Concentrations!K14*Other_t_discharge*VLOOKUP(IF(ISBLANK($A14),$B14,$A14),Radionuclide_specific,8,FALSE)*(Other_O_out+(1-Other_O_out)*Other_L_deposit)</f>
        <v>1.5593039873047933E-13</v>
      </c>
      <c r="G14" s="57">
        <f>Concentrations!L14*Other_t_discharge*VLOOKUP(IF(ISBLANK($A14),$B14,$A14),Radionuclide_specific,8,FALSE)*(Other_O_out+(1-Other_O_out)*Other_L_deposit)</f>
        <v>7.5414147080998529E-14</v>
      </c>
    </row>
    <row r="15" spans="1:7">
      <c r="A15" s="4" t="s">
        <v>260</v>
      </c>
      <c r="B15" s="4"/>
      <c r="C15" s="57">
        <f>Concentrations!H15*Other_t_discharge*VLOOKUP(IF(ISBLANK($A15),$B15,$A15),Radionuclide_specific,8,FALSE)*(Other_O_out+(1-Other_O_out)*Other_L_deposit)</f>
        <v>8.5708141753146436E-12</v>
      </c>
      <c r="D15" s="57">
        <f>Concentrations!I15*Other_t_discharge*VLOOKUP(IF(ISBLANK($A15),$B15,$A15),Radionuclide_specific,8,FALSE)*(Other_O_out+(1-Other_O_out)*Other_L_deposit)</f>
        <v>3.2561219636811501E-13</v>
      </c>
      <c r="E15" s="57">
        <f>Concentrations!J15*Other_t_discharge*VLOOKUP(IF(ISBLANK($A15),$B15,$A15),Radionuclide_specific,8,FALSE)*(Other_O_out+(1-Other_O_out)*Other_L_deposit)</f>
        <v>2.546479866654535E-14</v>
      </c>
      <c r="F15" s="57">
        <f>Concentrations!K15*Other_t_discharge*VLOOKUP(IF(ISBLANK($A15),$B15,$A15),Radionuclide_specific,8,FALSE)*(Other_O_out+(1-Other_O_out)*Other_L_deposit)</f>
        <v>6.8809955983947757E-15</v>
      </c>
      <c r="G15" s="57">
        <f>Concentrations!L15*Other_t_discharge*VLOOKUP(IF(ISBLANK($A15),$B15,$A15),Radionuclide_specific,8,FALSE)*(Other_O_out+(1-Other_O_out)*Other_L_deposit)</f>
        <v>3.3041120956334387E-15</v>
      </c>
    </row>
    <row r="16" spans="1:7">
      <c r="A16" s="4" t="s">
        <v>14</v>
      </c>
      <c r="B16" s="4"/>
      <c r="C16" s="57">
        <f>Concentrations!H16*Other_t_discharge*VLOOKUP(IF(ISBLANK($A16),$B16,$A16),Radionuclide_specific,8,FALSE)*(Other_O_out+(1-Other_O_out)*Other_L_deposit)</f>
        <v>0</v>
      </c>
      <c r="D16" s="57">
        <f>Concentrations!I16*Other_t_discharge*VLOOKUP(IF(ISBLANK($A16),$B16,$A16),Radionuclide_specific,8,FALSE)*(Other_O_out+(1-Other_O_out)*Other_L_deposit)</f>
        <v>0</v>
      </c>
      <c r="E16" s="57">
        <f>Concentrations!J16*Other_t_discharge*VLOOKUP(IF(ISBLANK($A16),$B16,$A16),Radionuclide_specific,8,FALSE)*(Other_O_out+(1-Other_O_out)*Other_L_deposit)</f>
        <v>0</v>
      </c>
      <c r="F16" s="57">
        <f>Concentrations!K16*Other_t_discharge*VLOOKUP(IF(ISBLANK($A16),$B16,$A16),Radionuclide_specific,8,FALSE)*(Other_O_out+(1-Other_O_out)*Other_L_deposit)</f>
        <v>0</v>
      </c>
      <c r="G16" s="57">
        <f>Concentrations!L16*Other_t_discharge*VLOOKUP(IF(ISBLANK($A16),$B16,$A16),Radionuclide_specific,8,FALSE)*(Other_O_out+(1-Other_O_out)*Other_L_deposit)</f>
        <v>0</v>
      </c>
    </row>
    <row r="17" spans="1:7">
      <c r="A17" s="4" t="s">
        <v>21</v>
      </c>
      <c r="B17" s="4"/>
      <c r="C17" s="57">
        <f>Concentrations!H17*Other_t_discharge*VLOOKUP(IF(ISBLANK($A17),$B17,$A17),Radionuclide_specific,8,FALSE)*(Other_O_out+(1-Other_O_out)*Other_L_deposit)</f>
        <v>0</v>
      </c>
      <c r="D17" s="57">
        <f>Concentrations!I17*Other_t_discharge*VLOOKUP(IF(ISBLANK($A17),$B17,$A17),Radionuclide_specific,8,FALSE)*(Other_O_out+(1-Other_O_out)*Other_L_deposit)</f>
        <v>0</v>
      </c>
      <c r="E17" s="57">
        <f>Concentrations!J17*Other_t_discharge*VLOOKUP(IF(ISBLANK($A17),$B17,$A17),Radionuclide_specific,8,FALSE)*(Other_O_out+(1-Other_O_out)*Other_L_deposit)</f>
        <v>0</v>
      </c>
      <c r="F17" s="57">
        <f>Concentrations!K17*Other_t_discharge*VLOOKUP(IF(ISBLANK($A17),$B17,$A17),Radionuclide_specific,8,FALSE)*(Other_O_out+(1-Other_O_out)*Other_L_deposit)</f>
        <v>0</v>
      </c>
      <c r="G17" s="57">
        <f>Concentrations!L17*Other_t_discharge*VLOOKUP(IF(ISBLANK($A17),$B17,$A17),Radionuclide_specific,8,FALSE)*(Other_O_out+(1-Other_O_out)*Other_L_deposit)</f>
        <v>0</v>
      </c>
    </row>
    <row r="18" spans="1:7">
      <c r="A18" s="2"/>
      <c r="B18" s="4" t="s">
        <v>146</v>
      </c>
      <c r="C18" s="57">
        <f>Concentrations!H18*Other_t_discharge*VLOOKUP(IF(ISBLANK($A18),$B18,$A18),Radionuclide_specific,8,FALSE)*(Other_O_out+(1-Other_O_out)*Other_L_deposit)</f>
        <v>0</v>
      </c>
      <c r="D18" s="57">
        <f>Concentrations!I18*Other_t_discharge*VLOOKUP(IF(ISBLANK($A18),$B18,$A18),Radionuclide_specific,8,FALSE)*(Other_O_out+(1-Other_O_out)*Other_L_deposit)</f>
        <v>0</v>
      </c>
      <c r="E18" s="57">
        <f>Concentrations!J18*Other_t_discharge*VLOOKUP(IF(ISBLANK($A18),$B18,$A18),Radionuclide_specific,8,FALSE)*(Other_O_out+(1-Other_O_out)*Other_L_deposit)</f>
        <v>0</v>
      </c>
      <c r="F18" s="57">
        <f>Concentrations!K18*Other_t_discharge*VLOOKUP(IF(ISBLANK($A18),$B18,$A18),Radionuclide_specific,8,FALSE)*(Other_O_out+(1-Other_O_out)*Other_L_deposit)</f>
        <v>0</v>
      </c>
      <c r="G18" s="57">
        <f>Concentrations!L18*Other_t_discharge*VLOOKUP(IF(ISBLANK($A18),$B18,$A18),Radionuclide_specific,8,FALSE)*(Other_O_out+(1-Other_O_out)*Other_L_deposit)</f>
        <v>0</v>
      </c>
    </row>
    <row r="19" spans="1:7">
      <c r="A19" s="4" t="s">
        <v>263</v>
      </c>
      <c r="B19" s="4"/>
      <c r="C19" s="57">
        <f>Concentrations!H19*Other_t_discharge*VLOOKUP(IF(ISBLANK($A19),$B19,$A19),Radionuclide_specific,8,FALSE)*(Other_O_out+(1-Other_O_out)*Other_L_deposit)</f>
        <v>0</v>
      </c>
      <c r="D19" s="57">
        <f>Concentrations!I19*Other_t_discharge*VLOOKUP(IF(ISBLANK($A19),$B19,$A19),Radionuclide_specific,8,FALSE)*(Other_O_out+(1-Other_O_out)*Other_L_deposit)</f>
        <v>0</v>
      </c>
      <c r="E19" s="57">
        <f>Concentrations!J19*Other_t_discharge*VLOOKUP(IF(ISBLANK($A19),$B19,$A19),Radionuclide_specific,8,FALSE)*(Other_O_out+(1-Other_O_out)*Other_L_deposit)</f>
        <v>0</v>
      </c>
      <c r="F19" s="57">
        <f>Concentrations!K19*Other_t_discharge*VLOOKUP(IF(ISBLANK($A19),$B19,$A19),Radionuclide_specific,8,FALSE)*(Other_O_out+(1-Other_O_out)*Other_L_deposit)</f>
        <v>0</v>
      </c>
      <c r="G19" s="57">
        <f>Concentrations!L19*Other_t_discharge*VLOOKUP(IF(ISBLANK($A19),$B19,$A19),Radionuclide_specific,8,FALSE)*(Other_O_out+(1-Other_O_out)*Other_L_deposit)</f>
        <v>0</v>
      </c>
    </row>
    <row r="20" spans="1:7">
      <c r="A20" s="2"/>
      <c r="B20" s="4" t="s">
        <v>264</v>
      </c>
      <c r="C20" s="57">
        <f>Concentrations!H20*Other_t_discharge*VLOOKUP(IF(ISBLANK($A20),$B20,$A20),Radionuclide_specific,8,FALSE)*(Other_O_out+(1-Other_O_out)*Other_L_deposit)</f>
        <v>5.2481997667862244E-18</v>
      </c>
      <c r="D20" s="57">
        <f>Concentrations!I20*Other_t_discharge*VLOOKUP(IF(ISBLANK($A20),$B20,$A20),Radionuclide_specific,8,FALSE)*(Other_O_out+(1-Other_O_out)*Other_L_deposit)</f>
        <v>1.994331956263593E-19</v>
      </c>
      <c r="E20" s="57">
        <f>Concentrations!J20*Other_t_discharge*VLOOKUP(IF(ISBLANK($A20),$B20,$A20),Radionuclide_specific,8,FALSE)*(Other_O_out+(1-Other_O_out)*Other_L_deposit)</f>
        <v>1.5618518735802332E-20</v>
      </c>
      <c r="F20" s="57">
        <f>Concentrations!K20*Other_t_discharge*VLOOKUP(IF(ISBLANK($A20),$B20,$A20),Radionuclide_specific,8,FALSE)*(Other_O_out+(1-Other_O_out)*Other_L_deposit)</f>
        <v>4.2309309437492897E-21</v>
      </c>
      <c r="G20" s="57">
        <f>Concentrations!L20*Other_t_discharge*VLOOKUP(IF(ISBLANK($A20),$B20,$A20),Radionuclide_specific,8,FALSE)*(Other_O_out+(1-Other_O_out)*Other_L_deposit)</f>
        <v>2.0372534075025752E-21</v>
      </c>
    </row>
    <row r="21" spans="1:7">
      <c r="A21" s="4" t="s">
        <v>166</v>
      </c>
      <c r="B21" s="4"/>
      <c r="C21" s="57">
        <f>Concentrations!H21*Other_t_discharge*VLOOKUP(IF(ISBLANK($A21),$B21,$A21),Radionuclide_specific,8,FALSE)*(Other_O_out+(1-Other_O_out)*Other_L_deposit)</f>
        <v>2.9567607334277446E-12</v>
      </c>
      <c r="D21" s="57">
        <f>Concentrations!I21*Other_t_discharge*VLOOKUP(IF(ISBLANK($A21),$B21,$A21),Radionuclide_specific,8,FALSE)*(Other_O_out+(1-Other_O_out)*Other_L_deposit)</f>
        <v>1.1241290782708244E-13</v>
      </c>
      <c r="E21" s="57">
        <f>Concentrations!J21*Other_t_discharge*VLOOKUP(IF(ISBLANK($A21),$B21,$A21),Radionuclide_specific,8,FALSE)*(Other_O_out+(1-Other_O_out)*Other_L_deposit)</f>
        <v>8.8275748035471635E-15</v>
      </c>
      <c r="F21" s="57">
        <f>Concentrations!K21*Other_t_discharge*VLOOKUP(IF(ISBLANK($A21),$B21,$A21),Radionuclide_specific,8,FALSE)*(Other_O_out+(1-Other_O_out)*Other_L_deposit)</f>
        <v>2.4030709529289045E-15</v>
      </c>
      <c r="G21" s="57">
        <f>Concentrations!L21*Other_t_discharge*VLOOKUP(IF(ISBLANK($A21),$B21,$A21),Radionuclide_specific,8,FALSE)*(Other_O_out+(1-Other_O_out)*Other_L_deposit)</f>
        <v>1.1634329765029328E-15</v>
      </c>
    </row>
    <row r="22" spans="1:7">
      <c r="A22" s="4" t="s">
        <v>13</v>
      </c>
      <c r="B22" s="4"/>
      <c r="C22" s="57">
        <f>Concentrations!H22*Other_t_discharge*VLOOKUP(IF(ISBLANK($A22),$B22,$A22),Radionuclide_specific,8,FALSE)*(Other_O_out+(1-Other_O_out)*Other_L_deposit)</f>
        <v>2.2386705303993388E-13</v>
      </c>
      <c r="D22" s="57">
        <f>Concentrations!I22*Other_t_discharge*VLOOKUP(IF(ISBLANK($A22),$B22,$A22),Radionuclide_specific,8,FALSE)*(Other_O_out+(1-Other_O_out)*Other_L_deposit)</f>
        <v>8.3222312773467769E-15</v>
      </c>
      <c r="E22" s="57">
        <f>Concentrations!J22*Other_t_discharge*VLOOKUP(IF(ISBLANK($A22),$B22,$A22),Radionuclide_specific,8,FALSE)*(Other_O_out+(1-Other_O_out)*Other_L_deposit)</f>
        <v>5.7689411418210945E-16</v>
      </c>
      <c r="F22" s="57">
        <f>Concentrations!K22*Other_t_discharge*VLOOKUP(IF(ISBLANK($A22),$B22,$A22),Radionuclide_specific,8,FALSE)*(Other_O_out+(1-Other_O_out)*Other_L_deposit)</f>
        <v>1.2546346593141583E-16</v>
      </c>
      <c r="G22" s="57">
        <f>Concentrations!L22*Other_t_discharge*VLOOKUP(IF(ISBLANK($A22),$B22,$A22),Radionuclide_specific,8,FALSE)*(Other_O_out+(1-Other_O_out)*Other_L_deposit)</f>
        <v>4.733193526792078E-17</v>
      </c>
    </row>
    <row r="23" spans="1:7">
      <c r="A23" s="4" t="s">
        <v>20</v>
      </c>
      <c r="B23" s="4"/>
      <c r="C23" s="57">
        <f>Concentrations!H23*Other_t_discharge*VLOOKUP(IF(ISBLANK($A23),$B23,$A23),Radionuclide_specific,8,FALSE)*(Other_O_out+(1-Other_O_out)*Other_L_deposit)</f>
        <v>0</v>
      </c>
      <c r="D23" s="57">
        <f>Concentrations!I23*Other_t_discharge*VLOOKUP(IF(ISBLANK($A23),$B23,$A23),Radionuclide_specific,8,FALSE)*(Other_O_out+(1-Other_O_out)*Other_L_deposit)</f>
        <v>0</v>
      </c>
      <c r="E23" s="57">
        <f>Concentrations!J23*Other_t_discharge*VLOOKUP(IF(ISBLANK($A23),$B23,$A23),Radionuclide_specific,8,FALSE)*(Other_O_out+(1-Other_O_out)*Other_L_deposit)</f>
        <v>0</v>
      </c>
      <c r="F23" s="57">
        <f>Concentrations!K23*Other_t_discharge*VLOOKUP(IF(ISBLANK($A23),$B23,$A23),Radionuclide_specific,8,FALSE)*(Other_O_out+(1-Other_O_out)*Other_L_deposit)</f>
        <v>0</v>
      </c>
      <c r="G23" s="57">
        <f>Concentrations!L23*Other_t_discharge*VLOOKUP(IF(ISBLANK($A23),$B23,$A23),Radionuclide_specific,8,FALSE)*(Other_O_out+(1-Other_O_out)*Other_L_deposit)</f>
        <v>0</v>
      </c>
    </row>
    <row r="24" spans="1:7">
      <c r="A24" s="4" t="s">
        <v>167</v>
      </c>
      <c r="B24" s="4"/>
      <c r="C24" s="57">
        <f>Concentrations!H24*Other_t_discharge*VLOOKUP(IF(ISBLANK($A24),$B24,$A24),Radionuclide_specific,8,FALSE)*(Other_O_out+(1-Other_O_out)*Other_L_deposit)</f>
        <v>0</v>
      </c>
      <c r="D24" s="57">
        <f>Concentrations!I24*Other_t_discharge*VLOOKUP(IF(ISBLANK($A24),$B24,$A24),Radionuclide_specific,8,FALSE)*(Other_O_out+(1-Other_O_out)*Other_L_deposit)</f>
        <v>0</v>
      </c>
      <c r="E24" s="57">
        <f>Concentrations!J24*Other_t_discharge*VLOOKUP(IF(ISBLANK($A24),$B24,$A24),Radionuclide_specific,8,FALSE)*(Other_O_out+(1-Other_O_out)*Other_L_deposit)</f>
        <v>0</v>
      </c>
      <c r="F24" s="57">
        <f>Concentrations!K24*Other_t_discharge*VLOOKUP(IF(ISBLANK($A24),$B24,$A24),Radionuclide_specific,8,FALSE)*(Other_O_out+(1-Other_O_out)*Other_L_deposit)</f>
        <v>0</v>
      </c>
      <c r="G24" s="57">
        <f>Concentrations!L24*Other_t_discharge*VLOOKUP(IF(ISBLANK($A24),$B24,$A24),Radionuclide_specific,8,FALSE)*(Other_O_out+(1-Other_O_out)*Other_L_deposit)</f>
        <v>0</v>
      </c>
    </row>
    <row r="25" spans="1:7">
      <c r="A25" s="4"/>
      <c r="B25" s="4" t="s">
        <v>169</v>
      </c>
      <c r="C25" s="57">
        <f>Concentrations!H25*Other_t_discharge*VLOOKUP(IF(ISBLANK($A25),$B25,$A25),Radionuclide_specific,8,FALSE)*(Other_O_out+(1-Other_O_out)*Other_L_deposit)</f>
        <v>7.5344678885564655E-25</v>
      </c>
      <c r="D25" s="57">
        <f>Concentrations!I25*Other_t_discharge*VLOOKUP(IF(ISBLANK($A25),$B25,$A25),Radionuclide_specific,8,FALSE)*(Other_O_out+(1-Other_O_out)*Other_L_deposit)</f>
        <v>3.7894385853636039E-25</v>
      </c>
      <c r="E25" s="57">
        <f>Concentrations!J25*Other_t_discharge*VLOOKUP(IF(ISBLANK($A25),$B25,$A25),Radionuclide_specific,8,FALSE)*(Other_O_out+(1-Other_O_out)*Other_L_deposit)</f>
        <v>1.0287772360418832E-25</v>
      </c>
      <c r="F25" s="57">
        <f>Concentrations!K25*Other_t_discharge*VLOOKUP(IF(ISBLANK($A25),$B25,$A25),Radionuclide_specific,8,FALSE)*(Other_O_out+(1-Other_O_out)*Other_L_deposit)</f>
        <v>3.5738623740239894E-26</v>
      </c>
      <c r="G25" s="57">
        <f>Concentrations!L25*Other_t_discharge*VLOOKUP(IF(ISBLANK($A25),$B25,$A25),Radionuclide_specific,8,FALSE)*(Other_O_out+(1-Other_O_out)*Other_L_deposit)</f>
        <v>1.9367465744493281E-26</v>
      </c>
    </row>
    <row r="26" spans="1:7">
      <c r="A26" s="4" t="s">
        <v>168</v>
      </c>
      <c r="B26" s="4"/>
      <c r="C26" s="57">
        <f>Concentrations!H26*Other_t_discharge*VLOOKUP(IF(ISBLANK($A26),$B26,$A26),Radionuclide_specific,8,FALSE)*(Other_O_out+(1-Other_O_out)*Other_L_deposit)</f>
        <v>0</v>
      </c>
      <c r="D26" s="57">
        <f>Concentrations!I26*Other_t_discharge*VLOOKUP(IF(ISBLANK($A26),$B26,$A26),Radionuclide_specific,8,FALSE)*(Other_O_out+(1-Other_O_out)*Other_L_deposit)</f>
        <v>0</v>
      </c>
      <c r="E26" s="57">
        <f>Concentrations!J26*Other_t_discharge*VLOOKUP(IF(ISBLANK($A26),$B26,$A26),Radionuclide_specific,8,FALSE)*(Other_O_out+(1-Other_O_out)*Other_L_deposit)</f>
        <v>0</v>
      </c>
      <c r="F26" s="57">
        <f>Concentrations!K26*Other_t_discharge*VLOOKUP(IF(ISBLANK($A26),$B26,$A26),Radionuclide_specific,8,FALSE)*(Other_O_out+(1-Other_O_out)*Other_L_deposit)</f>
        <v>0</v>
      </c>
      <c r="G26" s="57">
        <f>Concentrations!L26*Other_t_discharge*VLOOKUP(IF(ISBLANK($A26),$B26,$A26),Radionuclide_specific,8,FALSE)*(Other_O_out+(1-Other_O_out)*Other_L_deposit)</f>
        <v>0</v>
      </c>
    </row>
    <row r="27" spans="1:7">
      <c r="A27" s="4"/>
      <c r="B27" s="4" t="s">
        <v>170</v>
      </c>
      <c r="C27" s="57">
        <f>Concentrations!H27*Other_t_discharge*VLOOKUP(IF(ISBLANK($A27),$B27,$A27),Radionuclide_specific,8,FALSE)*(Other_O_out+(1-Other_O_out)*Other_L_deposit)</f>
        <v>1.1479901125859479E-15</v>
      </c>
      <c r="D27" s="57">
        <f>Concentrations!I27*Other_t_discharge*VLOOKUP(IF(ISBLANK($A27),$B27,$A27),Radionuclide_specific,8,FALSE)*(Other_O_out+(1-Other_O_out)*Other_L_deposit)</f>
        <v>3.3209924878293538E-20</v>
      </c>
      <c r="E27" s="57">
        <f>Concentrations!J27*Other_t_discharge*VLOOKUP(IF(ISBLANK($A27),$B27,$A27),Radionuclide_specific,8,FALSE)*(Other_O_out+(1-Other_O_out)*Other_L_deposit)</f>
        <v>1.2909600406757068E-40</v>
      </c>
      <c r="F27" s="57">
        <f>Concentrations!K27*Other_t_discharge*VLOOKUP(IF(ISBLANK($A27),$B27,$A27),Radionuclide_specific,8,FALSE)*(Other_O_out+(1-Other_O_out)*Other_L_deposit)</f>
        <v>3.7630819770676986E-76</v>
      </c>
      <c r="G27" s="57">
        <f>Concentrations!L27*Other_t_discharge*VLOOKUP(IF(ISBLANK($A27),$B27,$A27),Radionuclide_specific,8,FALSE)*(Other_O_out+(1-Other_O_out)*Other_L_deposit)</f>
        <v>2.2707451275696663E-115</v>
      </c>
    </row>
    <row r="28" spans="1:7">
      <c r="A28" s="4" t="s">
        <v>11</v>
      </c>
      <c r="B28" s="4"/>
      <c r="C28" s="57">
        <f>Concentrations!H28*Other_t_discharge*VLOOKUP(IF(ISBLANK($A28),$B28,$A28),Radionuclide_specific,8,FALSE)*(Other_O_out+(1-Other_O_out)*Other_L_deposit)</f>
        <v>5.9304470091661848E-11</v>
      </c>
      <c r="D28" s="57">
        <f>Concentrations!I28*Other_t_discharge*VLOOKUP(IF(ISBLANK($A28),$B28,$A28),Radionuclide_specific,8,FALSE)*(Other_O_out+(1-Other_O_out)*Other_L_deposit)</f>
        <v>2.254152378668295E-12</v>
      </c>
      <c r="E28" s="57">
        <f>Concentrations!J28*Other_t_discharge*VLOOKUP(IF(ISBLANK($A28),$B28,$A28),Radionuclide_specific,8,FALSE)*(Other_O_out+(1-Other_O_out)*Other_L_deposit)</f>
        <v>1.7677865840759608E-13</v>
      </c>
      <c r="F28" s="57">
        <f>Concentrations!K28*Other_t_discharge*VLOOKUP(IF(ISBLANK($A28),$B28,$A28),Radionuclide_specific,8,FALSE)*(Other_O_out+(1-Other_O_out)*Other_L_deposit)</f>
        <v>4.8007979777976568E-14</v>
      </c>
      <c r="G28" s="57">
        <f>Concentrations!L28*Other_t_discharge*VLOOKUP(IF(ISBLANK($A28),$B28,$A28),Radionuclide_specific,8,FALSE)*(Other_O_out+(1-Other_O_out)*Other_L_deposit)</f>
        <v>2.3180931496676515E-14</v>
      </c>
    </row>
    <row r="29" spans="1:7">
      <c r="A29" s="4" t="s">
        <v>12</v>
      </c>
      <c r="B29" s="4"/>
      <c r="C29" s="57">
        <f>Concentrations!H29*Other_t_discharge*VLOOKUP(IF(ISBLANK($A29),$B29,$A29),Radionuclide_specific,8,FALSE)*(Other_O_out+(1-Other_O_out)*Other_L_deposit)</f>
        <v>4.3532241399244526E-16</v>
      </c>
      <c r="D29" s="57">
        <f>Concentrations!I29*Other_t_discharge*VLOOKUP(IF(ISBLANK($A29),$B29,$A29),Radionuclide_specific,8,FALSE)*(Other_O_out+(1-Other_O_out)*Other_L_deposit)</f>
        <v>1.6550223750922035E-17</v>
      </c>
      <c r="E29" s="57">
        <f>Concentrations!J29*Other_t_discharge*VLOOKUP(IF(ISBLANK($A29),$B29,$A29),Radionuclide_specific,8,FALSE)*(Other_O_out+(1-Other_O_out)*Other_L_deposit)</f>
        <v>1.2995390096927294E-18</v>
      </c>
      <c r="F29" s="57">
        <f>Concentrations!K29*Other_t_discharge*VLOOKUP(IF(ISBLANK($A29),$B29,$A29),Radionuclide_specific,8,FALSE)*(Other_O_out+(1-Other_O_out)*Other_L_deposit)</f>
        <v>3.5370639867237519E-19</v>
      </c>
      <c r="G29" s="57">
        <f>Concentrations!L29*Other_t_discharge*VLOOKUP(IF(ISBLANK($A29),$B29,$A29),Radionuclide_specific,8,FALSE)*(Other_O_out+(1-Other_O_out)*Other_L_deposit)</f>
        <v>1.7121355518161143E-19</v>
      </c>
    </row>
    <row r="30" spans="1:7">
      <c r="A30" s="2"/>
      <c r="B30" s="4" t="s">
        <v>143</v>
      </c>
      <c r="C30" s="57">
        <f>Concentrations!H30*Other_t_discharge*VLOOKUP(IF(ISBLANK($A30),$B30,$A30),Radionuclide_specific,8,FALSE)*(Other_O_out+(1-Other_O_out)*Other_L_deposit)</f>
        <v>1.4924085962861439E-10</v>
      </c>
      <c r="D30" s="57">
        <f>Concentrations!I30*Other_t_discharge*VLOOKUP(IF(ISBLANK($A30),$B30,$A30),Radionuclide_specific,8,FALSE)*(Other_O_out+(1-Other_O_out)*Other_L_deposit)</f>
        <v>5.6738856999823131E-12</v>
      </c>
      <c r="E30" s="57">
        <f>Concentrations!J30*Other_t_discharge*VLOOKUP(IF(ISBLANK($A30),$B30,$A30),Radionuclide_specific,8,FALSE)*(Other_O_out+(1-Other_O_out)*Other_L_deposit)</f>
        <v>4.4551879869623928E-13</v>
      </c>
      <c r="F30" s="57">
        <f>Concentrations!K30*Other_t_discharge*VLOOKUP(IF(ISBLANK($A30),$B30,$A30),Radionuclide_specific,8,FALSE)*(Other_O_out+(1-Other_O_out)*Other_L_deposit)</f>
        <v>1.2126057675248203E-13</v>
      </c>
      <c r="G30" s="57">
        <f>Concentrations!L30*Other_t_discharge*VLOOKUP(IF(ISBLANK($A30),$B30,$A30),Radionuclide_specific,8,FALSE)*(Other_O_out+(1-Other_O_out)*Other_L_deposit)</f>
        <v>5.8696858544523119E-14</v>
      </c>
    </row>
    <row r="31" spans="1:7">
      <c r="A31" s="4" t="s">
        <v>27</v>
      </c>
      <c r="B31" s="4"/>
      <c r="C31" s="57">
        <f>Concentrations!H31*Other_t_discharge*VLOOKUP(IF(ISBLANK($A31),$B31,$A31),Radionuclide_specific,8,FALSE)*(Other_O_out+(1-Other_O_out)*Other_L_deposit)</f>
        <v>2.4051279893194742E-13</v>
      </c>
      <c r="D31" s="57">
        <f>Concentrations!I31*Other_t_discharge*VLOOKUP(IF(ISBLANK($A31),$B31,$A31),Radionuclide_specific,8,FALSE)*(Other_O_out+(1-Other_O_out)*Other_L_deposit)</f>
        <v>9.1438388011046318E-15</v>
      </c>
      <c r="E31" s="57">
        <f>Concentrations!J31*Other_t_discharge*VLOOKUP(IF(ISBLANK($A31),$B31,$A31),Radionuclide_specific,8,FALSE)*(Other_O_out+(1-Other_O_out)*Other_L_deposit)</f>
        <v>7.1796004963113853E-16</v>
      </c>
      <c r="F31" s="57">
        <f>Concentrations!K31*Other_t_discharge*VLOOKUP(IF(ISBLANK($A31),$B31,$A31),Radionuclide_specific,8,FALSE)*(Other_O_out+(1-Other_O_out)*Other_L_deposit)</f>
        <v>1.9540206747160976E-16</v>
      </c>
      <c r="G31" s="57">
        <f>Concentrations!L31*Other_t_discharge*VLOOKUP(IF(ISBLANK($A31),$B31,$A31),Radionuclide_specific,8,FALSE)*(Other_O_out+(1-Other_O_out)*Other_L_deposit)</f>
        <v>9.4579478842929364E-17</v>
      </c>
    </row>
    <row r="32" spans="1:7">
      <c r="A32" s="4" t="s">
        <v>23</v>
      </c>
      <c r="B32" s="4"/>
      <c r="C32" s="57">
        <f>Concentrations!H32*Other_t_discharge*VLOOKUP(IF(ISBLANK($A32),$B32,$A32),Radionuclide_specific,8,FALSE)*(Other_O_out+(1-Other_O_out)*Other_L_deposit)</f>
        <v>1.1895365001179347E-16</v>
      </c>
      <c r="D32" s="57">
        <f>Concentrations!I32*Other_t_discharge*VLOOKUP(IF(ISBLANK($A32),$B32,$A32),Radionuclide_specific,8,FALSE)*(Other_O_out+(1-Other_O_out)*Other_L_deposit)</f>
        <v>4.5165962091741711E-18</v>
      </c>
      <c r="E32" s="57">
        <f>Concentrations!J32*Other_t_discharge*VLOOKUP(IF(ISBLANK($A32),$B32,$A32),Radionuclide_specific,8,FALSE)*(Other_O_out+(1-Other_O_out)*Other_L_deposit)</f>
        <v>3.5211881323099591E-19</v>
      </c>
      <c r="F32" s="57">
        <f>Concentrations!K32*Other_t_discharge*VLOOKUP(IF(ISBLANK($A32),$B32,$A32),Radionuclide_specific,8,FALSE)*(Other_O_out+(1-Other_O_out)*Other_L_deposit)</f>
        <v>9.46126807451813E-20</v>
      </c>
      <c r="G32" s="57">
        <f>Concentrations!L32*Other_t_discharge*VLOOKUP(IF(ISBLANK($A32),$B32,$A32),Radionuclide_specific,8,FALSE)*(Other_O_out+(1-Other_O_out)*Other_L_deposit)</f>
        <v>4.5147073305864469E-20</v>
      </c>
    </row>
    <row r="33" spans="1:7">
      <c r="A33" s="4" t="s">
        <v>29</v>
      </c>
      <c r="B33" s="4"/>
      <c r="C33" s="57">
        <f>Concentrations!H33*Other_t_discharge*VLOOKUP(IF(ISBLANK($A33),$B33,$A33),Radionuclide_specific,8,FALSE)*(Other_O_out+(1-Other_O_out)*Other_L_deposit)</f>
        <v>0</v>
      </c>
      <c r="D33" s="57">
        <f>Concentrations!I33*Other_t_discharge*VLOOKUP(IF(ISBLANK($A33),$B33,$A33),Radionuclide_specific,8,FALSE)*(Other_O_out+(1-Other_O_out)*Other_L_deposit)</f>
        <v>0</v>
      </c>
      <c r="E33" s="57">
        <f>Concentrations!J33*Other_t_discharge*VLOOKUP(IF(ISBLANK($A33),$B33,$A33),Radionuclide_specific,8,FALSE)*(Other_O_out+(1-Other_O_out)*Other_L_deposit)</f>
        <v>0</v>
      </c>
      <c r="F33" s="57">
        <f>Concentrations!K33*Other_t_discharge*VLOOKUP(IF(ISBLANK($A33),$B33,$A33),Radionuclide_specific,8,FALSE)*(Other_O_out+(1-Other_O_out)*Other_L_deposit)</f>
        <v>0</v>
      </c>
      <c r="G33" s="57">
        <f>Concentrations!L33*Other_t_discharge*VLOOKUP(IF(ISBLANK($A33),$B33,$A33),Radionuclide_specific,8,FALSE)*(Other_O_out+(1-Other_O_out)*Other_L_deposit)</f>
        <v>0</v>
      </c>
    </row>
    <row r="34" spans="1:7">
      <c r="A34" s="4"/>
      <c r="B34" s="4" t="s">
        <v>30</v>
      </c>
      <c r="C34" s="57">
        <v>0</v>
      </c>
      <c r="D34" s="57">
        <v>0</v>
      </c>
      <c r="E34" s="57">
        <v>0</v>
      </c>
      <c r="F34" s="57">
        <v>0</v>
      </c>
      <c r="G34" s="57">
        <v>0</v>
      </c>
    </row>
    <row r="35" spans="1:7">
      <c r="A35" s="4"/>
      <c r="B35" s="4" t="s">
        <v>31</v>
      </c>
      <c r="C35" s="57">
        <v>0</v>
      </c>
      <c r="D35" s="57">
        <v>0</v>
      </c>
      <c r="E35" s="57">
        <v>0</v>
      </c>
      <c r="F35" s="57">
        <v>0</v>
      </c>
      <c r="G35" s="57">
        <v>0</v>
      </c>
    </row>
    <row r="36" spans="1:7">
      <c r="A36" s="4"/>
      <c r="B36" s="4" t="s">
        <v>32</v>
      </c>
      <c r="C36" s="57">
        <v>0</v>
      </c>
      <c r="D36" s="57">
        <v>0</v>
      </c>
      <c r="E36" s="57">
        <v>0</v>
      </c>
      <c r="F36" s="57">
        <v>0</v>
      </c>
      <c r="G36" s="57">
        <v>0</v>
      </c>
    </row>
    <row r="37" spans="1:7">
      <c r="A37" s="4"/>
      <c r="B37" s="4" t="s">
        <v>33</v>
      </c>
      <c r="C37" s="57">
        <v>0</v>
      </c>
      <c r="D37" s="57">
        <v>0</v>
      </c>
      <c r="E37" s="57">
        <v>0</v>
      </c>
      <c r="F37" s="57">
        <v>0</v>
      </c>
      <c r="G37" s="57">
        <v>0</v>
      </c>
    </row>
    <row r="38" spans="1:7">
      <c r="A38" s="4" t="s">
        <v>16</v>
      </c>
      <c r="B38" s="4"/>
      <c r="C38" s="57">
        <f>Concentrations!H38*Other_t_discharge*VLOOKUP(IF(ISBLANK($A38),$B38,$A38),Radionuclide_specific,8,FALSE)*(Other_O_out+(1-Other_O_out)*Other_L_deposit)</f>
        <v>3.6021974869576521E-12</v>
      </c>
      <c r="D38" s="57">
        <f>Concentrations!I38*Other_t_discharge*VLOOKUP(IF(ISBLANK($A38),$B38,$A38),Radionuclide_specific,8,FALSE)*(Other_O_out+(1-Other_O_out)*Other_L_deposit)</f>
        <v>1.3695168646933134E-13</v>
      </c>
      <c r="E38" s="57">
        <f>Concentrations!J38*Other_t_discharge*VLOOKUP(IF(ISBLANK($A38),$B38,$A38),Radionuclide_specific,8,FALSE)*(Other_O_out+(1-Other_O_out)*Other_L_deposit)</f>
        <v>1.0754540598657893E-14</v>
      </c>
      <c r="F38" s="57">
        <f>Concentrations!K38*Other_t_discharge*VLOOKUP(IF(ISBLANK($A38),$B38,$A38),Radionuclide_specific,8,FALSE)*(Other_O_out+(1-Other_O_out)*Other_L_deposit)</f>
        <v>2.9276267636134196E-15</v>
      </c>
      <c r="G38" s="57">
        <f>Concentrations!L38*Other_t_discharge*VLOOKUP(IF(ISBLANK($A38),$B38,$A38),Radionuclide_specific,8,FALSE)*(Other_O_out+(1-Other_O_out)*Other_L_deposit)</f>
        <v>1.4173887871113327E-15</v>
      </c>
    </row>
    <row r="39" spans="1:7">
      <c r="A39" s="4" t="s">
        <v>176</v>
      </c>
      <c r="B39" s="4"/>
      <c r="C39" s="57">
        <f>Concentrations!H39*Other_t_discharge*VLOOKUP(IF(ISBLANK($A39),$B39,$A39),Radionuclide_specific,8,FALSE)*(Other_O_out+(1-Other_O_out)*Other_L_deposit)</f>
        <v>0</v>
      </c>
      <c r="D39" s="57">
        <f>Concentrations!I39*Other_t_discharge*VLOOKUP(IF(ISBLANK($A39),$B39,$A39),Radionuclide_specific,8,FALSE)*(Other_O_out+(1-Other_O_out)*Other_L_deposit)</f>
        <v>0</v>
      </c>
      <c r="E39" s="57">
        <f>Concentrations!J39*Other_t_discharge*VLOOKUP(IF(ISBLANK($A39),$B39,$A39),Radionuclide_specific,8,FALSE)*(Other_O_out+(1-Other_O_out)*Other_L_deposit)</f>
        <v>0</v>
      </c>
      <c r="F39" s="57">
        <f>Concentrations!K39*Other_t_discharge*VLOOKUP(IF(ISBLANK($A39),$B39,$A39),Radionuclide_specific,8,FALSE)*(Other_O_out+(1-Other_O_out)*Other_L_deposit)</f>
        <v>0</v>
      </c>
      <c r="G39" s="57">
        <f>Concentrations!L39*Other_t_discharge*VLOOKUP(IF(ISBLANK($A39),$B39,$A39),Radionuclide_specific,8,FALSE)*(Other_O_out+(1-Other_O_out)*Other_L_deposit)</f>
        <v>0</v>
      </c>
    </row>
    <row r="40" spans="1:7">
      <c r="A40" s="4" t="s">
        <v>24</v>
      </c>
      <c r="B40" s="4"/>
      <c r="C40" s="57">
        <f>Concentrations!H40*Other_t_discharge*VLOOKUP(IF(ISBLANK($A40),$B40,$A40),Radionuclide_specific,8,FALSE)*(Other_O_out+(1-Other_O_out)*Other_L_deposit)</f>
        <v>8.330569771830261E-14</v>
      </c>
      <c r="D40" s="57">
        <f>Concentrations!I40*Other_t_discharge*VLOOKUP(IF(ISBLANK($A40),$B40,$A40),Radionuclide_specific,8,FALSE)*(Other_O_out+(1-Other_O_out)*Other_L_deposit)</f>
        <v>3.1671942925583498E-15</v>
      </c>
      <c r="E40" s="57">
        <f>Concentrations!J40*Other_t_discharge*VLOOKUP(IF(ISBLANK($A40),$B40,$A40),Radionuclide_specific,8,FALSE)*(Other_O_out+(1-Other_O_out)*Other_L_deposit)</f>
        <v>2.4871382726635498E-16</v>
      </c>
      <c r="F40" s="57">
        <f>Concentrations!K40*Other_t_discharge*VLOOKUP(IF(ISBLANK($A40),$B40,$A40),Radionuclide_specific,8,FALSE)*(Other_O_out+(1-Other_O_out)*Other_L_deposit)</f>
        <v>6.7705682181639018E-17</v>
      </c>
      <c r="G40" s="57">
        <f>Concentrations!L40*Other_t_discharge*VLOOKUP(IF(ISBLANK($A40),$B40,$A40),Radionuclide_specific,8,FALSE)*(Other_O_out+(1-Other_O_out)*Other_L_deposit)</f>
        <v>3.2779316515093668E-17</v>
      </c>
    </row>
    <row r="41" spans="1:7">
      <c r="A41" s="4"/>
      <c r="B41" s="4" t="s">
        <v>34</v>
      </c>
      <c r="C41" s="57">
        <f>Concentrations!H41*Other_t_discharge*VLOOKUP(IF(ISBLANK($A41),$B41,$A41),Radionuclide_specific,8,FALSE)*(Other_O_out+(1-Other_O_out)*Other_L_deposit)</f>
        <v>0</v>
      </c>
      <c r="D41" s="57">
        <f>Concentrations!I41*Other_t_discharge*VLOOKUP(IF(ISBLANK($A41),$B41,$A41),Radionuclide_specific,8,FALSE)*(Other_O_out+(1-Other_O_out)*Other_L_deposit)</f>
        <v>0</v>
      </c>
      <c r="E41" s="57">
        <f>Concentrations!J41*Other_t_discharge*VLOOKUP(IF(ISBLANK($A41),$B41,$A41),Radionuclide_specific,8,FALSE)*(Other_O_out+(1-Other_O_out)*Other_L_deposit)</f>
        <v>0</v>
      </c>
      <c r="F41" s="57">
        <f>Concentrations!K41*Other_t_discharge*VLOOKUP(IF(ISBLANK($A41),$B41,$A41),Radionuclide_specific,8,FALSE)*(Other_O_out+(1-Other_O_out)*Other_L_deposit)</f>
        <v>0</v>
      </c>
      <c r="G41" s="57">
        <f>Concentrations!L41*Other_t_discharge*VLOOKUP(IF(ISBLANK($A41),$B41,$A41),Radionuclide_specific,8,FALSE)*(Other_O_out+(1-Other_O_out)*Other_L_deposit)</f>
        <v>0</v>
      </c>
    </row>
    <row r="42" spans="1:7">
      <c r="A42" s="4"/>
      <c r="B42" s="4" t="s">
        <v>144</v>
      </c>
      <c r="C42" s="57">
        <f>Concentrations!H42*Other_t_discharge*VLOOKUP(IF(ISBLANK($A42),$B42,$A42),Radionuclide_specific,8,FALSE)*(Other_O_out+(1-Other_O_out)*Other_L_deposit)</f>
        <v>1.582784007457154E-14</v>
      </c>
      <c r="D42" s="57">
        <f>Concentrations!I42*Other_t_discharge*VLOOKUP(IF(ISBLANK($A42),$B42,$A42),Radionuclide_specific,8,FALSE)*(Other_O_out+(1-Other_O_out)*Other_L_deposit)</f>
        <v>6.0175769630095268E-16</v>
      </c>
      <c r="E42" s="57">
        <f>Concentrations!J42*Other_t_discharge*VLOOKUP(IF(ISBLANK($A42),$B42,$A42),Radionuclide_specific,8,FALSE)*(Other_O_out+(1-Other_O_out)*Other_L_deposit)</f>
        <v>4.7254903207437982E-17</v>
      </c>
      <c r="F42" s="57">
        <f>Concentrations!K42*Other_t_discharge*VLOOKUP(IF(ISBLANK($A42),$B42,$A42),Radionuclide_specific,8,FALSE)*(Other_O_out+(1-Other_O_out)*Other_L_deposit)</f>
        <v>1.2863882532194524E-17</v>
      </c>
      <c r="G42" s="57">
        <f>Concentrations!L42*Other_t_discharge*VLOOKUP(IF(ISBLANK($A42),$B42,$A42),Radionuclide_specific,8,FALSE)*(Other_O_out+(1-Other_O_out)*Other_L_deposit)</f>
        <v>6.2279747215978981E-18</v>
      </c>
    </row>
    <row r="43" spans="1:7">
      <c r="A43" s="4"/>
      <c r="B43" s="4" t="s">
        <v>145</v>
      </c>
      <c r="C43" s="57">
        <f>Concentrations!H43*Other_t_discharge*VLOOKUP(IF(ISBLANK($A43),$B43,$A43),Radionuclide_specific,8,FALSE)*(Other_O_out+(1-Other_O_out)*Other_L_deposit)</f>
        <v>6.5875371295820971E-14</v>
      </c>
      <c r="D43" s="57">
        <f>Concentrations!I43*Other_t_discharge*VLOOKUP(IF(ISBLANK($A43),$B43,$A43),Radionuclide_specific,8,FALSE)*(Other_O_out+(1-Other_O_out)*Other_L_deposit)</f>
        <v>2.5045117645350109E-15</v>
      </c>
      <c r="E43" s="57">
        <f>Concentrations!J43*Other_t_discharge*VLOOKUP(IF(ISBLANK($A43),$B43,$A43),Radionuclide_specific,8,FALSE)*(Other_O_out+(1-Other_O_out)*Other_L_deposit)</f>
        <v>1.9667461129703926E-16</v>
      </c>
      <c r="F43" s="57">
        <f>Concentrations!K43*Other_t_discharge*VLOOKUP(IF(ISBLANK($A43),$B43,$A43),Radionuclide_specific,8,FALSE)*(Other_O_out+(1-Other_O_out)*Other_L_deposit)</f>
        <v>5.3539398561119176E-17</v>
      </c>
      <c r="G43" s="57">
        <f>Concentrations!L43*Other_t_discharge*VLOOKUP(IF(ISBLANK($A43),$B43,$A43),Radionuclide_specific,8,FALSE)*(Other_O_out+(1-Other_O_out)*Other_L_deposit)</f>
        <v>2.5920791799341882E-17</v>
      </c>
    </row>
    <row r="44" spans="1:7">
      <c r="A44" s="4"/>
      <c r="B44" s="4" t="s">
        <v>159</v>
      </c>
      <c r="C44" s="57">
        <f>Concentrations!H44*Other_t_discharge*VLOOKUP(IF(ISBLANK($A44),$B44,$A44),Radionuclide_specific,8,FALSE)*(Other_O_out+(1-Other_O_out)*Other_L_deposit)</f>
        <v>4.4708457601671687E-15</v>
      </c>
      <c r="D44" s="57">
        <f>Concentrations!I44*Other_t_discharge*VLOOKUP(IF(ISBLANK($A44),$B44,$A44),Radionuclide_specific,8,FALSE)*(Other_O_out+(1-Other_O_out)*Other_L_deposit)</f>
        <v>1.699768150600236E-16</v>
      </c>
      <c r="E44" s="57">
        <f>Concentrations!J44*Other_t_discharge*VLOOKUP(IF(ISBLANK($A44),$B44,$A44),Radionuclide_specific,8,FALSE)*(Other_O_out+(1-Other_O_out)*Other_L_deposit)</f>
        <v>1.334796047070896E-17</v>
      </c>
      <c r="F44" s="57">
        <f>Concentrations!K44*Other_t_discharge*VLOOKUP(IF(ISBLANK($A44),$B44,$A44),Radionuclide_specific,8,FALSE)*(Other_O_out+(1-Other_O_out)*Other_L_deposit)</f>
        <v>3.6336249549771411E-18</v>
      </c>
      <c r="G44" s="57">
        <f>Concentrations!L44*Other_t_discharge*VLOOKUP(IF(ISBLANK($A44),$B44,$A44),Radionuclide_specific,8,FALSE)*(Other_O_out+(1-Other_O_out)*Other_L_deposit)</f>
        <v>1.7591986175813074E-18</v>
      </c>
    </row>
    <row r="45" spans="1:7">
      <c r="A45" s="4" t="s">
        <v>160</v>
      </c>
      <c r="B45" s="4"/>
      <c r="C45" s="57">
        <f>Concentrations!H45*Other_t_discharge*VLOOKUP(IF(ISBLANK($A45),$B45,$A45),Radionuclide_specific,8,FALSE)*(Other_O_out+(1-Other_O_out)*Other_L_deposit)</f>
        <v>5.2089872204898977E-14</v>
      </c>
      <c r="D45" s="57">
        <f>Concentrations!I45*Other_t_discharge*VLOOKUP(IF(ISBLANK($A45),$B45,$A45),Radionuclide_specific,8,FALSE)*(Other_O_out+(1-Other_O_out)*Other_L_deposit)</f>
        <v>1.9804017027938961E-15</v>
      </c>
      <c r="E45" s="57">
        <f>Concentrations!J45*Other_t_discharge*VLOOKUP(IF(ISBLANK($A45),$B45,$A45),Radionuclide_specific,8,FALSE)*(Other_O_out+(1-Other_O_out)*Other_L_deposit)</f>
        <v>1.5551722944476791E-16</v>
      </c>
      <c r="F45" s="57">
        <f>Concentrations!K45*Other_t_discharge*VLOOKUP(IF(ISBLANK($A45),$B45,$A45),Radionuclide_specific,8,FALSE)*(Other_O_out+(1-Other_O_out)*Other_L_deposit)</f>
        <v>4.233540214999856E-17</v>
      </c>
      <c r="G45" s="57">
        <f>Concentrations!L45*Other_t_discharge*VLOOKUP(IF(ISBLANK($A45),$B45,$A45),Radionuclide_specific,8,FALSE)*(Other_O_out+(1-Other_O_out)*Other_L_deposit)</f>
        <v>2.0496440933250675E-17</v>
      </c>
    </row>
    <row r="46" spans="1:7">
      <c r="A46" s="4" t="s">
        <v>35</v>
      </c>
      <c r="B46" s="4"/>
      <c r="C46" s="57">
        <f>Concentrations!H46*Other_t_discharge*VLOOKUP(IF(ISBLANK($A46),$B46,$A46),Radionuclide_specific,8,FALSE)*(Other_O_out+(1-Other_O_out)*Other_L_deposit)</f>
        <v>1.8374186212782073E-14</v>
      </c>
      <c r="D46" s="57">
        <f>Concentrations!I46*Other_t_discharge*VLOOKUP(IF(ISBLANK($A46),$B46,$A46),Radionuclide_specific,8,FALSE)*(Other_O_out+(1-Other_O_out)*Other_L_deposit)</f>
        <v>6.9856707641184198E-16</v>
      </c>
      <c r="E46" s="57">
        <f>Concentrations!J46*Other_t_discharge*VLOOKUP(IF(ISBLANK($A46),$B46,$A46),Radionuclide_specific,8,FALSE)*(Other_O_out+(1-Other_O_out)*Other_L_deposit)</f>
        <v>5.4857162247612173E-17</v>
      </c>
      <c r="F46" s="57">
        <f>Concentrations!K46*Other_t_discharge*VLOOKUP(IF(ISBLANK($A46),$B46,$A46),Radionuclide_specific,8,FALSE)*(Other_O_out+(1-Other_O_out)*Other_L_deposit)</f>
        <v>1.4933394067162367E-17</v>
      </c>
      <c r="G46" s="57">
        <f>Concentrations!L46*Other_t_discharge*VLOOKUP(IF(ISBLANK($A46),$B46,$A46),Radionuclide_specific,8,FALSE)*(Other_O_out+(1-Other_O_out)*Other_L_deposit)</f>
        <v>7.2299168252746031E-18</v>
      </c>
    </row>
    <row r="47" spans="1:7">
      <c r="A47" s="4"/>
      <c r="B47" s="4" t="s">
        <v>36</v>
      </c>
      <c r="C47" s="57">
        <f>Concentrations!H47*Other_t_discharge*VLOOKUP(IF(ISBLANK($A47),$B47,$A47),Radionuclide_specific,8,FALSE)*(Other_O_out+(1-Other_O_out)*Other_L_deposit)</f>
        <v>1.2436836998747568E-14</v>
      </c>
      <c r="D47" s="57">
        <f>Concentrations!I47*Other_t_discharge*VLOOKUP(IF(ISBLANK($A47),$B47,$A47),Radionuclide_specific,8,FALSE)*(Other_O_out+(1-Other_O_out)*Other_L_deposit)</f>
        <v>4.7283535506905329E-16</v>
      </c>
      <c r="E47" s="57">
        <f>Concentrations!J47*Other_t_discharge*VLOOKUP(IF(ISBLANK($A47),$B47,$A47),Radionuclide_specific,8,FALSE)*(Other_O_out+(1-Other_O_out)*Other_L_deposit)</f>
        <v>3.7130873562867872E-17</v>
      </c>
      <c r="F47" s="57">
        <f>Concentrations!K47*Other_t_discharge*VLOOKUP(IF(ISBLANK($A47),$B47,$A47),Radionuclide_specific,8,FALSE)*(Other_O_out+(1-Other_O_out)*Other_L_deposit)</f>
        <v>1.0107886450076498E-17</v>
      </c>
      <c r="G47" s="57">
        <f>Concentrations!L47*Other_t_discharge*VLOOKUP(IF(ISBLANK($A47),$B47,$A47),Radionuclide_specific,8,FALSE)*(Other_O_out+(1-Other_O_out)*Other_L_deposit)</f>
        <v>4.8936750737777658E-18</v>
      </c>
    </row>
    <row r="48" spans="1:7">
      <c r="A48" s="4"/>
      <c r="B48" s="4" t="s">
        <v>37</v>
      </c>
      <c r="C48" s="57">
        <f>Concentrations!H48*Other_t_discharge*VLOOKUP(IF(ISBLANK($A48),$B48,$A48),Radionuclide_specific,8,FALSE)*(Other_O_out+(1-Other_O_out)*Other_L_deposit)</f>
        <v>1.0446095131296124E-17</v>
      </c>
      <c r="D48" s="57">
        <f>Concentrations!I48*Other_t_discharge*VLOOKUP(IF(ISBLANK($A48),$B48,$A48),Radionuclide_specific,8,FALSE)*(Other_O_out+(1-Other_O_out)*Other_L_deposit)</f>
        <v>3.9714946018741861E-19</v>
      </c>
      <c r="E48" s="57">
        <f>Concentrations!J48*Other_t_discharge*VLOOKUP(IF(ISBLANK($A48),$B48,$A48),Radionuclide_specific,8,FALSE)*(Other_O_out+(1-Other_O_out)*Other_L_deposit)</f>
        <v>3.1187402197593024E-20</v>
      </c>
      <c r="F48" s="57">
        <f>Concentrations!K48*Other_t_discharge*VLOOKUP(IF(ISBLANK($A48),$B48,$A48),Radionuclide_specific,8,FALSE)*(Other_O_out+(1-Other_O_out)*Other_L_deposit)</f>
        <v>8.4899354590295948E-21</v>
      </c>
      <c r="G48" s="57">
        <f>Concentrations!L48*Other_t_discharge*VLOOKUP(IF(ISBLANK($A48),$B48,$A48),Radionuclide_specific,8,FALSE)*(Other_O_out+(1-Other_O_out)*Other_L_deposit)</f>
        <v>4.1103534095914466E-21</v>
      </c>
    </row>
    <row r="49" spans="1:7">
      <c r="A49" s="4" t="s">
        <v>15</v>
      </c>
      <c r="B49" s="4"/>
      <c r="C49" s="57">
        <f>Concentrations!H49*Other_t_discharge*VLOOKUP(IF(ISBLANK($A49),$B49,$A49),Radionuclide_specific,8,FALSE)*(Other_O_out+(1-Other_O_out)*Other_L_deposit)</f>
        <v>3.3755243394404891E-14</v>
      </c>
      <c r="D49" s="57">
        <f>Concentrations!I49*Other_t_discharge*VLOOKUP(IF(ISBLANK($A49),$B49,$A49),Radionuclide_specific,8,FALSE)*(Other_O_out+(1-Other_O_out)*Other_L_deposit)</f>
        <v>1.2833385345044099E-15</v>
      </c>
      <c r="E49" s="57">
        <f>Concentrations!J49*Other_t_discharge*VLOOKUP(IF(ISBLANK($A49),$B49,$A49),Radionuclide_specific,8,FALSE)*(Other_O_out+(1-Other_O_out)*Other_L_deposit)</f>
        <v>1.0077815652311597E-16</v>
      </c>
      <c r="F49" s="57">
        <f>Concentrations!K49*Other_t_discharge*VLOOKUP(IF(ISBLANK($A49),$B49,$A49),Radionuclide_specific,8,FALSE)*(Other_O_out+(1-Other_O_out)*Other_L_deposit)</f>
        <v>2.7434149959464618E-17</v>
      </c>
      <c r="G49" s="57">
        <f>Concentrations!L49*Other_t_discharge*VLOOKUP(IF(ISBLANK($A49),$B49,$A49),Radionuclide_specific,8,FALSE)*(Other_O_out+(1-Other_O_out)*Other_L_deposit)</f>
        <v>1.3282082840491823E-17</v>
      </c>
    </row>
    <row r="50" spans="1:7">
      <c r="A50" s="4" t="s">
        <v>22</v>
      </c>
      <c r="B50" s="4"/>
      <c r="C50" s="57">
        <f>Concentrations!H50*Other_t_discharge*VLOOKUP(IF(ISBLANK($A50),$B50,$A50),Radionuclide_specific,8,FALSE)*(Other_O_out+(1-Other_O_out)*Other_L_deposit)</f>
        <v>1.4117677923719032E-14</v>
      </c>
      <c r="D50" s="57">
        <f>Concentrations!I50*Other_t_discharge*VLOOKUP(IF(ISBLANK($A50),$B50,$A50),Radionuclide_specific,8,FALSE)*(Other_O_out+(1-Other_O_out)*Other_L_deposit)</f>
        <v>5.3673910412106566E-16</v>
      </c>
      <c r="E50" s="57">
        <f>Concentrations!J50*Other_t_discharge*VLOOKUP(IF(ISBLANK($A50),$B50,$A50),Radionuclide_specific,8,FALSE)*(Other_O_out+(1-Other_O_out)*Other_L_deposit)</f>
        <v>4.2149097400375318E-17</v>
      </c>
      <c r="F50" s="57">
        <f>Concentrations!K50*Other_t_discharge*VLOOKUP(IF(ISBLANK($A50),$B50,$A50),Radionuclide_specific,8,FALSE)*(Other_O_out+(1-Other_O_out)*Other_L_deposit)</f>
        <v>1.1473954887356352E-17</v>
      </c>
      <c r="G50" s="57">
        <f>Concentrations!L50*Other_t_discharge*VLOOKUP(IF(ISBLANK($A50),$B50,$A50),Radionuclide_specific,8,FALSE)*(Other_O_out+(1-Other_O_out)*Other_L_deposit)</f>
        <v>5.5550445791782209E-18</v>
      </c>
    </row>
    <row r="51" spans="1:7">
      <c r="A51" s="4" t="s">
        <v>8</v>
      </c>
      <c r="B51" s="4"/>
      <c r="C51" s="57">
        <f>Concentrations!H51*Other_t_discharge*VLOOKUP(IF(ISBLANK($A51),$B51,$A51),Radionuclide_specific,8,FALSE)*(Other_O_out+(1-Other_O_out)*Other_L_deposit)</f>
        <v>7.5437763598573848E-12</v>
      </c>
      <c r="D51" s="57">
        <f>Concentrations!I51*Other_t_discharge*VLOOKUP(IF(ISBLANK($A51),$B51,$A51),Radionuclide_specific,8,FALSE)*(Other_O_out+(1-Other_O_out)*Other_L_deposit)</f>
        <v>2.868060498483975E-13</v>
      </c>
      <c r="E51" s="57">
        <f>Concentrations!J51*Other_t_discharge*VLOOKUP(IF(ISBLANK($A51),$B51,$A51),Radionuclide_specific,8,FALSE)*(Other_O_out+(1-Other_O_out)*Other_L_deposit)</f>
        <v>2.2522197977222604E-14</v>
      </c>
      <c r="F51" s="57">
        <f>Concentrations!K51*Other_t_discharge*VLOOKUP(IF(ISBLANK($A51),$B51,$A51),Radionuclide_specific,8,FALSE)*(Other_O_out+(1-Other_O_out)*Other_L_deposit)</f>
        <v>6.1309953968503676E-15</v>
      </c>
      <c r="G51" s="57">
        <f>Concentrations!L51*Other_t_discharge*VLOOKUP(IF(ISBLANK($A51),$B51,$A51),Radionuclide_specific,8,FALSE)*(Other_O_out+(1-Other_O_out)*Other_L_deposit)</f>
        <v>2.9682484117105336E-15</v>
      </c>
    </row>
  </sheetData>
  <mergeCells count="4">
    <mergeCell ref="A4:A5"/>
    <mergeCell ref="B4:B5"/>
    <mergeCell ref="C4:G4"/>
    <mergeCell ref="A1:G1"/>
  </mergeCells>
  <hyperlinks>
    <hyperlink ref="A2" location="Status!A1" display="Back to Status tab"/>
  </hyperlinks>
  <pageMargins left="0.74803149606299213" right="0.74803149606299213" top="0.98425196850393704" bottom="0.98425196850393704" header="0.51181102362204722" footer="0.51181102362204722"/>
  <pageSetup paperSize="9" orientation="portrait" r:id="rId1"/>
  <headerFooter>
    <oddHeader>&amp;CANNEX 1: METHODOLOGY FOR ESTIMATING PUBLIC EXPOSURES DUE TO RADIOACTIVE DISCHARGES</oddHeader>
    <oddFooter>&amp;L&amp;F#&amp;A&amp;CPage &amp;P of &amp;N&amp;RUNSCEAR 2016 Report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4" tint="0.59999389629810485"/>
  </sheetPr>
  <dimension ref="A1:AF352"/>
  <sheetViews>
    <sheetView zoomScaleNormal="100" workbookViewId="0">
      <pane xSplit="2" ySplit="2" topLeftCell="C3" activePane="bottomRight" state="frozen"/>
      <selection pane="topRight" activeCell="C1" sqref="C1"/>
      <selection pane="bottomLeft" activeCell="A3" sqref="A3"/>
      <selection pane="bottomRight" activeCell="B52" sqref="B52"/>
    </sheetView>
  </sheetViews>
  <sheetFormatPr defaultRowHeight="11.25"/>
  <cols>
    <col min="1" max="1" width="14.6640625" customWidth="1"/>
    <col min="2" max="2" width="30" style="108" customWidth="1"/>
    <col min="28" max="16384" width="9.33203125" style="2"/>
  </cols>
  <sheetData>
    <row r="1" spans="1:32" ht="18.75">
      <c r="A1" s="2"/>
      <c r="B1" s="105"/>
      <c r="C1" s="1" t="s">
        <v>348</v>
      </c>
    </row>
    <row r="2" spans="1:32">
      <c r="A2" s="3" t="s">
        <v>18</v>
      </c>
      <c r="B2" s="106"/>
      <c r="D2" s="3"/>
      <c r="E2" s="3"/>
    </row>
    <row r="4" spans="1:32" s="104" customFormat="1" ht="12.75">
      <c r="A4" s="49" t="s">
        <v>347</v>
      </c>
      <c r="B4" s="109" t="s">
        <v>88</v>
      </c>
      <c r="C4" s="49"/>
      <c r="D4" s="49"/>
      <c r="E4" s="49"/>
      <c r="F4" s="49"/>
      <c r="G4" s="49"/>
      <c r="H4" s="49"/>
      <c r="I4" s="49"/>
      <c r="J4" s="49"/>
      <c r="K4" s="49"/>
      <c r="L4" s="49"/>
      <c r="M4" s="49"/>
      <c r="N4" s="49"/>
      <c r="O4" s="49"/>
      <c r="P4" s="49"/>
      <c r="Q4" s="49"/>
      <c r="R4" s="49"/>
      <c r="S4" s="49"/>
      <c r="T4" s="49"/>
      <c r="U4" s="49"/>
      <c r="V4" s="49"/>
      <c r="W4" s="49"/>
      <c r="X4" s="49"/>
      <c r="Y4" s="49"/>
      <c r="Z4" s="49"/>
      <c r="AA4" s="49"/>
    </row>
    <row r="5" spans="1:32" s="103" customFormat="1" ht="12.75" customHeight="1">
      <c r="A5" s="135" t="s">
        <v>163</v>
      </c>
      <c r="B5" s="135" t="s">
        <v>164</v>
      </c>
      <c r="C5" s="134" t="s">
        <v>201</v>
      </c>
      <c r="D5" s="134"/>
      <c r="E5" s="134"/>
      <c r="F5" s="134"/>
      <c r="G5" s="134"/>
      <c r="H5" s="133" t="s">
        <v>202</v>
      </c>
      <c r="I5" s="133"/>
      <c r="J5" s="133"/>
      <c r="K5" s="133"/>
      <c r="L5" s="133"/>
      <c r="M5" s="134" t="s">
        <v>203</v>
      </c>
      <c r="N5" s="134"/>
      <c r="O5" s="134"/>
      <c r="P5" s="134"/>
      <c r="Q5" s="134"/>
      <c r="R5" s="133" t="s">
        <v>204</v>
      </c>
      <c r="S5" s="133"/>
      <c r="T5" s="133"/>
      <c r="U5" s="133"/>
      <c r="V5" s="133"/>
      <c r="W5" s="134" t="s">
        <v>205</v>
      </c>
      <c r="X5" s="134"/>
      <c r="Y5" s="134"/>
      <c r="Z5" s="134"/>
      <c r="AA5" s="134"/>
      <c r="AB5" s="51"/>
      <c r="AC5" s="51"/>
      <c r="AD5" s="51"/>
      <c r="AE5" s="51"/>
      <c r="AF5" s="51"/>
    </row>
    <row r="6" spans="1:32" s="103" customFormat="1" ht="12.75" customHeight="1">
      <c r="A6" s="135"/>
      <c r="B6" s="135"/>
      <c r="C6" s="56" t="str">
        <f>Other_x_typical &amp; " km"</f>
        <v>5 km</v>
      </c>
      <c r="D6" s="56" t="str">
        <f>Other_x_1 &amp; " km"</f>
        <v>50 km</v>
      </c>
      <c r="E6" s="56" t="str">
        <f>Other_x_2 &amp; " km"</f>
        <v>300 km</v>
      </c>
      <c r="F6" s="56" t="str">
        <f>Other_x_3 &amp; " km"</f>
        <v>750 km</v>
      </c>
      <c r="G6" s="56" t="str">
        <f>Other_x_4 &amp; " km"</f>
        <v>1250 km</v>
      </c>
      <c r="H6" s="50" t="str">
        <f>Other_x_typical &amp; " km"</f>
        <v>5 km</v>
      </c>
      <c r="I6" s="50" t="str">
        <f>Other_x_1 &amp; " km"</f>
        <v>50 km</v>
      </c>
      <c r="J6" s="50" t="str">
        <f>Other_x_2 &amp; " km"</f>
        <v>300 km</v>
      </c>
      <c r="K6" s="50" t="str">
        <f>Other_x_3 &amp; " km"</f>
        <v>750 km</v>
      </c>
      <c r="L6" s="50" t="str">
        <f>Other_x_4 &amp; " km"</f>
        <v>1250 km</v>
      </c>
      <c r="M6" s="56" t="str">
        <f>Other_x_typical &amp; " km"</f>
        <v>5 km</v>
      </c>
      <c r="N6" s="56" t="str">
        <f>Other_x_1 &amp; " km"</f>
        <v>50 km</v>
      </c>
      <c r="O6" s="56" t="str">
        <f>Other_x_2 &amp; " km"</f>
        <v>300 km</v>
      </c>
      <c r="P6" s="56" t="str">
        <f>Other_x_3 &amp; " km"</f>
        <v>750 km</v>
      </c>
      <c r="Q6" s="56" t="str">
        <f>Other_x_4 &amp; " km"</f>
        <v>1250 km</v>
      </c>
      <c r="R6" s="50" t="str">
        <f>Other_x_typical &amp; " km"</f>
        <v>5 km</v>
      </c>
      <c r="S6" s="50" t="str">
        <f>Other_x_1 &amp; " km"</f>
        <v>50 km</v>
      </c>
      <c r="T6" s="50" t="str">
        <f>Other_x_2 &amp; " km"</f>
        <v>300 km</v>
      </c>
      <c r="U6" s="50" t="str">
        <f>Other_x_3 &amp; " km"</f>
        <v>750 km</v>
      </c>
      <c r="V6" s="50" t="str">
        <f>Other_x_4 &amp; " km"</f>
        <v>1250 km</v>
      </c>
      <c r="W6" s="56" t="str">
        <f>Other_x_typical &amp; " km"</f>
        <v>5 km</v>
      </c>
      <c r="X6" s="56" t="str">
        <f>Other_x_1 &amp; " km"</f>
        <v>50 km</v>
      </c>
      <c r="Y6" s="56" t="str">
        <f>Other_x_2 &amp; " km"</f>
        <v>300 km</v>
      </c>
      <c r="Z6" s="56" t="str">
        <f>Other_x_3 &amp; " km"</f>
        <v>750 km</v>
      </c>
      <c r="AA6" s="56" t="str">
        <f>Other_x_4 &amp; " km"</f>
        <v>1250 km</v>
      </c>
    </row>
    <row r="7" spans="1:32">
      <c r="A7" s="4" t="s">
        <v>53</v>
      </c>
      <c r="B7" s="107"/>
      <c r="C7" s="57">
        <f>Concentrations!C55*VLOOKUP(IF(ISBLANK($A7),$B7,$A7),Radionuclide_specific,9,FALSE)*VLOOKUP($B$4,Other_food_cons,2,FALSE)*Other_F_local</f>
        <v>0</v>
      </c>
      <c r="D7" s="57">
        <f>Concentrations!D55*VLOOKUP(IF(ISBLANK($A7),$B7,$A7),Radionuclide_specific,9,FALSE)*VLOOKUP($B$4,Other_food_cons,2,FALSE)*Other_F_local_coll</f>
        <v>0</v>
      </c>
      <c r="E7" s="57">
        <f>Concentrations!E55*VLOOKUP(IF(ISBLANK($A7),$B7,$A7),Radionuclide_specific,9,FALSE)*VLOOKUP($B$4,Other_food_cons,2,FALSE)*Other_F_local_coll</f>
        <v>0</v>
      </c>
      <c r="F7" s="57">
        <f>Concentrations!F55*VLOOKUP(IF(ISBLANK($A7),$B7,$A7),Radionuclide_specific,9,FALSE)*VLOOKUP($B$4,Other_food_cons,2,FALSE)*Other_F_local_coll</f>
        <v>0</v>
      </c>
      <c r="G7" s="57">
        <f>Concentrations!G55*VLOOKUP(IF(ISBLANK($A7),$B7,$A7),Radionuclide_specific,9,FALSE)*VLOOKUP($B$4,Other_food_cons,2,FALSE)*Other_F_local_coll</f>
        <v>0</v>
      </c>
      <c r="H7" s="44">
        <f>Concentrations!H55*VLOOKUP(IF(ISBLANK($A7),$B7,$A7),Radionuclide_specific,9,FALSE)*VLOOKUP($B$4,Other_food_cons,3,FALSE)*Other_F_local</f>
        <v>0</v>
      </c>
      <c r="I7" s="44">
        <f>Concentrations!I55*VLOOKUP(IF(ISBLANK($A7),$B7,$A7),Radionuclide_specific,9,FALSE)*VLOOKUP($B$4,Other_food_cons,3,FALSE)*Other_F_local_coll</f>
        <v>0</v>
      </c>
      <c r="J7" s="44">
        <f>Concentrations!J55*VLOOKUP(IF(ISBLANK($A7),$B7,$A7),Radionuclide_specific,9,FALSE)*VLOOKUP($B$4,Other_food_cons,3,FALSE)*Other_F_local_coll</f>
        <v>0</v>
      </c>
      <c r="K7" s="44">
        <f>Concentrations!K55*VLOOKUP(IF(ISBLANK($A7),$B7,$A7),Radionuclide_specific,9,FALSE)*VLOOKUP($B$4,Other_food_cons,3,FALSE)*Other_F_local_coll</f>
        <v>0</v>
      </c>
      <c r="L7" s="44">
        <f>Concentrations!L55*VLOOKUP(IF(ISBLANK($A7),$B7,$A7),Radionuclide_specific,9,FALSE)*VLOOKUP($B$4,Other_food_cons,3,FALSE)*Other_F_local_coll</f>
        <v>0</v>
      </c>
      <c r="M7" s="57">
        <f>Concentrations!M55*VLOOKUP(IF(ISBLANK($A7),$B7,$A7),Radionuclide_specific,9,FALSE)*VLOOKUP($B$4,Other_food_cons,4,FALSE)*Other_F_local</f>
        <v>0</v>
      </c>
      <c r="N7" s="57">
        <f>Concentrations!N55*VLOOKUP(IF(ISBLANK($A7),$B7,$A7),Radionuclide_specific,9,FALSE)*VLOOKUP($B$4,Other_food_cons,4,FALSE)*Other_F_local_coll</f>
        <v>0</v>
      </c>
      <c r="O7" s="57">
        <f>Concentrations!O55*VLOOKUP(IF(ISBLANK($A7),$B7,$A7),Radionuclide_specific,9,FALSE)*VLOOKUP($B$4,Other_food_cons,4,FALSE)*Other_F_local_coll</f>
        <v>0</v>
      </c>
      <c r="P7" s="57">
        <f>Concentrations!P55*VLOOKUP(IF(ISBLANK($A7),$B7,$A7),Radionuclide_specific,9,FALSE)*VLOOKUP($B$4,Other_food_cons,4,FALSE)*Other_F_local_coll</f>
        <v>0</v>
      </c>
      <c r="Q7" s="57">
        <f>Concentrations!Q55*VLOOKUP(IF(ISBLANK($A7),$B7,$A7),Radionuclide_specific,9,FALSE)*VLOOKUP($B$4,Other_food_cons,4,FALSE)*Other_F_local_coll</f>
        <v>0</v>
      </c>
      <c r="R7" s="44">
        <f>Concentrations!R55*VLOOKUP(IF(ISBLANK($A7),$B7,$A7),Radionuclide_specific,9,FALSE)*VLOOKUP($B$4,Other_food_cons,5,FALSE)*Other_F_local</f>
        <v>0</v>
      </c>
      <c r="S7" s="44">
        <f>Concentrations!S55*VLOOKUP(IF(ISBLANK($A7),$B7,$A7),Radionuclide_specific,9,FALSE)*VLOOKUP($B$4,Other_food_cons,5,FALSE)*Other_F_local_coll</f>
        <v>0</v>
      </c>
      <c r="T7" s="44">
        <f>Concentrations!T55*VLOOKUP(IF(ISBLANK($A7),$B7,$A7),Radionuclide_specific,9,FALSE)*VLOOKUP($B$4,Other_food_cons,5,FALSE)*Other_F_local_coll</f>
        <v>0</v>
      </c>
      <c r="U7" s="44">
        <f>Concentrations!U55*VLOOKUP(IF(ISBLANK($A7),$B7,$A7),Radionuclide_specific,9,FALSE)*VLOOKUP($B$4,Other_food_cons,5,FALSE)*Other_F_local_coll</f>
        <v>0</v>
      </c>
      <c r="V7" s="44">
        <f>Concentrations!V55*VLOOKUP(IF(ISBLANK($A7),$B7,$A7),Radionuclide_specific,9,FALSE)*VLOOKUP($B$4,Other_food_cons,5,FALSE)*Other_F_local_coll</f>
        <v>0</v>
      </c>
      <c r="W7" s="57">
        <f>C7+H7+M7+R7</f>
        <v>0</v>
      </c>
      <c r="X7" s="57">
        <f t="shared" ref="X7:AA7" si="0">D7+I7+N7+S7</f>
        <v>0</v>
      </c>
      <c r="Y7" s="57">
        <f t="shared" si="0"/>
        <v>0</v>
      </c>
      <c r="Z7" s="57">
        <f t="shared" si="0"/>
        <v>0</v>
      </c>
      <c r="AA7" s="57">
        <f t="shared" si="0"/>
        <v>0</v>
      </c>
    </row>
    <row r="8" spans="1:32">
      <c r="A8" s="4"/>
      <c r="B8" s="107" t="s">
        <v>38</v>
      </c>
      <c r="C8" s="57">
        <f>Concentrations!C56*VLOOKUP(IF(ISBLANK($A8),$B8,$A8),Radionuclide_specific,9,FALSE)*VLOOKUP($B$4,Other_food_cons,2,FALSE)*Other_F_local</f>
        <v>7.5595560372306303E-16</v>
      </c>
      <c r="D8" s="57">
        <f>Concentrations!D56*VLOOKUP(IF(ISBLANK($A8),$B8,$A8),Radionuclide_specific,9,FALSE)*VLOOKUP($B$4,Other_food_cons,2,FALSE)*Other_F_local_coll</f>
        <v>1.9078265630780159E-16</v>
      </c>
      <c r="E8" s="57">
        <f>Concentrations!E56*VLOOKUP(IF(ISBLANK($A8),$B8,$A8),Radionuclide_specific,9,FALSE)*VLOOKUP($B$4,Other_food_cons,2,FALSE)*Other_F_local_coll</f>
        <v>2.2215739559796692E-17</v>
      </c>
      <c r="F8" s="57">
        <f>Concentrations!F56*VLOOKUP(IF(ISBLANK($A8),$B8,$A8),Radionuclide_specific,9,FALSE)*VLOOKUP($B$4,Other_food_cons,2,FALSE)*Other_F_local_coll</f>
        <v>7.3953521230360534E-18</v>
      </c>
      <c r="G8" s="57">
        <f>Concentrations!G56*VLOOKUP(IF(ISBLANK($A8),$B8,$A8),Radionuclide_specific,9,FALSE)*VLOOKUP($B$4,Other_food_cons,2,FALSE)*Other_F_local_coll</f>
        <v>4.0044892033811455E-18</v>
      </c>
      <c r="H8" s="44">
        <f>Concentrations!H56*VLOOKUP(IF(ISBLANK($A8),$B8,$A8),Radionuclide_specific,9,FALSE)*VLOOKUP($B$4,Other_food_cons,3,FALSE)*Other_F_local</f>
        <v>1.016774308441611E-14</v>
      </c>
      <c r="I8" s="44">
        <f>Concentrations!I56*VLOOKUP(IF(ISBLANK($A8),$B8,$A8),Radionuclide_specific,9,FALSE)*VLOOKUP($B$4,Other_food_cons,3,FALSE)*Other_F_local_coll</f>
        <v>2.566062113630185E-15</v>
      </c>
      <c r="J8" s="44">
        <f>Concentrations!J56*VLOOKUP(IF(ISBLANK($A8),$B8,$A8),Radionuclide_specific,9,FALSE)*VLOOKUP($B$4,Other_food_cons,3,FALSE)*Other_F_local_coll</f>
        <v>2.9880581764569155E-16</v>
      </c>
      <c r="K8" s="44">
        <f>Concentrations!K56*VLOOKUP(IF(ISBLANK($A8),$B8,$A8),Radionuclide_specific,9,FALSE)*VLOOKUP($B$4,Other_food_cons,3,FALSE)*Other_F_local_coll</f>
        <v>9.9468857741768168E-17</v>
      </c>
      <c r="L8" s="44">
        <f>Concentrations!L56*VLOOKUP(IF(ISBLANK($A8),$B8,$A8),Radionuclide_specific,9,FALSE)*VLOOKUP($B$4,Other_food_cons,3,FALSE)*Other_F_local_coll</f>
        <v>5.3861122536521021E-17</v>
      </c>
      <c r="M8" s="57">
        <f>Concentrations!M56*VLOOKUP(IF(ISBLANK($A8),$B8,$A8),Radionuclide_specific,9,FALSE)*VLOOKUP($B$4,Other_food_cons,4,FALSE)*Other_F_local</f>
        <v>8.9373154942251057E-16</v>
      </c>
      <c r="N8" s="57">
        <f>Concentrations!N56*VLOOKUP(IF(ISBLANK($A8),$B8,$A8),Radionuclide_specific,9,FALSE)*VLOOKUP($B$4,Other_food_cons,4,FALSE)*Other_F_local_coll</f>
        <v>2.2555356185623027E-16</v>
      </c>
      <c r="O8" s="57">
        <f>Concentrations!O56*VLOOKUP(IF(ISBLANK($A8),$B8,$A8),Radionuclide_specific,9,FALSE)*VLOOKUP($B$4,Other_food_cons,4,FALSE)*Other_F_local_coll</f>
        <v>2.6264647342461801E-17</v>
      </c>
      <c r="P8" s="57">
        <f>Concentrations!P56*VLOOKUP(IF(ISBLANK($A8),$B8,$A8),Radionuclide_specific,9,FALSE)*VLOOKUP($B$4,Other_food_cons,4,FALSE)*Other_F_local_coll</f>
        <v>8.7431847570077326E-18</v>
      </c>
      <c r="Q8" s="57">
        <f>Concentrations!Q56*VLOOKUP(IF(ISBLANK($A8),$B8,$A8),Radionuclide_specific,9,FALSE)*VLOOKUP($B$4,Other_food_cons,4,FALSE)*Other_F_local_coll</f>
        <v>4.7343234480402825E-18</v>
      </c>
      <c r="R8" s="44">
        <f>Concentrations!R56*VLOOKUP(IF(ISBLANK($A8),$B8,$A8),Radionuclide_specific,9,FALSE)*VLOOKUP($B$4,Other_food_cons,5,FALSE)*Other_F_local</f>
        <v>3.8234937060653253E-16</v>
      </c>
      <c r="S8" s="44">
        <f>Concentrations!S56*VLOOKUP(IF(ISBLANK($A8),$B8,$A8),Radionuclide_specific,9,FALSE)*VLOOKUP($B$4,Other_food_cons,5,FALSE)*Other_F_local_coll</f>
        <v>9.6494593336797668E-17</v>
      </c>
      <c r="T8" s="44">
        <f>Concentrations!T56*VLOOKUP(IF(ISBLANK($A8),$B8,$A8),Radionuclide_specific,9,FALSE)*VLOOKUP($B$4,Other_food_cons,5,FALSE)*Other_F_local_coll</f>
        <v>1.1236339801455677E-17</v>
      </c>
      <c r="U8" s="44">
        <f>Concentrations!U56*VLOOKUP(IF(ISBLANK($A8),$B8,$A8),Radionuclide_specific,9,FALSE)*VLOOKUP($B$4,Other_food_cons,5,FALSE)*Other_F_local_coll</f>
        <v>3.7404421843433884E-18</v>
      </c>
      <c r="V8" s="44">
        <f>Concentrations!V56*VLOOKUP(IF(ISBLANK($A8),$B8,$A8),Radionuclide_specific,9,FALSE)*VLOOKUP($B$4,Other_food_cons,5,FALSE)*Other_F_local_coll</f>
        <v>2.0254019137800374E-18</v>
      </c>
      <c r="W8" s="57">
        <f t="shared" ref="W8:W14" si="1">C8+H8+M8+R8</f>
        <v>1.2199779608168216E-14</v>
      </c>
      <c r="X8" s="57">
        <f t="shared" ref="X8:X14" si="2">D8+I8+N8+S8</f>
        <v>3.0788929251310145E-15</v>
      </c>
      <c r="Y8" s="57">
        <f t="shared" ref="Y8:Y14" si="3">E8+J8+O8+T8</f>
        <v>3.5852254434940574E-16</v>
      </c>
      <c r="Z8" s="57">
        <f t="shared" ref="Z8:Z14" si="4">F8+K8+P8+U8</f>
        <v>1.1934783680615535E-16</v>
      </c>
      <c r="AA8" s="57">
        <f t="shared" ref="AA8:AA14" si="5">G8+L8+Q8+V8</f>
        <v>6.4625337101722486E-17</v>
      </c>
    </row>
    <row r="9" spans="1:32">
      <c r="A9" s="4"/>
      <c r="B9" s="107" t="s">
        <v>54</v>
      </c>
      <c r="C9" s="57">
        <f>Concentrations!C57*VLOOKUP(IF(ISBLANK($A9),$B9,$A9),Radionuclide_specific,9,FALSE)*VLOOKUP($B$4,Other_food_cons,2,FALSE)*Other_F_local</f>
        <v>3.9116166759046184E-15</v>
      </c>
      <c r="D9" s="57">
        <f>Concentrations!D57*VLOOKUP(IF(ISBLANK($A9),$B9,$A9),Radionuclide_specific,9,FALSE)*VLOOKUP($B$4,Other_food_cons,2,FALSE)*Other_F_local_coll</f>
        <v>9.8718577679908875E-16</v>
      </c>
      <c r="E9" s="57">
        <f>Concentrations!E57*VLOOKUP(IF(ISBLANK($A9),$B9,$A9),Radionuclide_specific,9,FALSE)*VLOOKUP($B$4,Other_food_cons,2,FALSE)*Other_F_local_coll</f>
        <v>1.1495312277821202E-16</v>
      </c>
      <c r="F9" s="57">
        <f>Concentrations!F57*VLOOKUP(IF(ISBLANK($A9),$B9,$A9),Radionuclide_specific,9,FALSE)*VLOOKUP($B$4,Other_food_cons,2,FALSE)*Other_F_local_coll</f>
        <v>3.8266510025437754E-17</v>
      </c>
      <c r="G9" s="57">
        <f>Concentrations!G57*VLOOKUP(IF(ISBLANK($A9),$B9,$A9),Radionuclide_specific,9,FALSE)*VLOOKUP($B$4,Other_food_cons,2,FALSE)*Other_F_local_coll</f>
        <v>2.0720828933975406E-17</v>
      </c>
      <c r="H9" s="44">
        <f>Concentrations!H57*VLOOKUP(IF(ISBLANK($A9),$B9,$A9),Radionuclide_specific,9,FALSE)*VLOOKUP($B$4,Other_food_cons,3,FALSE)*Other_F_local</f>
        <v>5.6815580052572088E-16</v>
      </c>
      <c r="I9" s="44">
        <f>Concentrations!I57*VLOOKUP(IF(ISBLANK($A9),$B9,$A9),Radionuclide_specific,9,FALSE)*VLOOKUP($B$4,Other_food_cons,3,FALSE)*Other_F_local_coll</f>
        <v>1.4338708819293533E-16</v>
      </c>
      <c r="J9" s="44">
        <f>Concentrations!J57*VLOOKUP(IF(ISBLANK($A9),$B9,$A9),Radionuclide_specific,9,FALSE)*VLOOKUP($B$4,Other_food_cons,3,FALSE)*Other_F_local_coll</f>
        <v>1.6696749427749676E-17</v>
      </c>
      <c r="K9" s="44">
        <f>Concentrations!K57*VLOOKUP(IF(ISBLANK($A9),$B9,$A9),Radionuclide_specific,9,FALSE)*VLOOKUP($B$4,Other_food_cons,3,FALSE)*Other_F_local_coll</f>
        <v>5.5581467812921912E-18</v>
      </c>
      <c r="L9" s="44">
        <f>Concentrations!L57*VLOOKUP(IF(ISBLANK($A9),$B9,$A9),Radionuclide_specific,9,FALSE)*VLOOKUP($B$4,Other_food_cons,3,FALSE)*Other_F_local_coll</f>
        <v>3.0096658558233385E-18</v>
      </c>
      <c r="M9" s="57">
        <f>Concentrations!M57*VLOOKUP(IF(ISBLANK($A9),$B9,$A9),Radionuclide_specific,9,FALSE)*VLOOKUP($B$4,Other_food_cons,4,FALSE)*Other_F_local</f>
        <v>6.2074795637278093E-17</v>
      </c>
      <c r="N9" s="57">
        <f>Concentrations!N57*VLOOKUP(IF(ISBLANK($A9),$B9,$A9),Radionuclide_specific,9,FALSE)*VLOOKUP($B$4,Other_food_cons,4,FALSE)*Other_F_local_coll</f>
        <v>1.5665991948625517E-17</v>
      </c>
      <c r="O9" s="57">
        <f>Concentrations!O57*VLOOKUP(IF(ISBLANK($A9),$B9,$A9),Radionuclide_specific,9,FALSE)*VLOOKUP($B$4,Other_food_cons,4,FALSE)*Other_F_local_coll</f>
        <v>1.824230796509276E-18</v>
      </c>
      <c r="P9" s="57">
        <f>Concentrations!P57*VLOOKUP(IF(ISBLANK($A9),$B9,$A9),Radionuclide_specific,9,FALSE)*VLOOKUP($B$4,Other_food_cons,4,FALSE)*Other_F_local_coll</f>
        <v>6.072644602967287E-19</v>
      </c>
      <c r="Q9" s="57">
        <f>Concentrations!Q57*VLOOKUP(IF(ISBLANK($A9),$B9,$A9),Radionuclide_specific,9,FALSE)*VLOOKUP($B$4,Other_food_cons,4,FALSE)*Other_F_local_coll</f>
        <v>3.2882598886406978E-19</v>
      </c>
      <c r="R9" s="44">
        <f>Concentrations!R57*VLOOKUP(IF(ISBLANK($A9),$B9,$A9),Radionuclide_specific,9,FALSE)*VLOOKUP($B$4,Other_food_cons,5,FALSE)*Other_F_local</f>
        <v>5.8343523768370669E-17</v>
      </c>
      <c r="S9" s="44">
        <f>Concentrations!S57*VLOOKUP(IF(ISBLANK($A9),$B9,$A9),Radionuclide_specific,9,FALSE)*VLOOKUP($B$4,Other_food_cons,5,FALSE)*Other_F_local_coll</f>
        <v>1.4724320301440377E-17</v>
      </c>
      <c r="T9" s="44">
        <f>Concentrations!T57*VLOOKUP(IF(ISBLANK($A9),$B9,$A9),Radionuclide_specific,9,FALSE)*VLOOKUP($B$4,Other_food_cons,5,FALSE)*Other_F_local_coll</f>
        <v>1.7145775792327625E-18</v>
      </c>
      <c r="U9" s="44">
        <f>Concentrations!U57*VLOOKUP(IF(ISBLANK($A9),$B9,$A9),Radionuclide_specific,9,FALSE)*VLOOKUP($B$4,Other_food_cons,5,FALSE)*Other_F_local_coll</f>
        <v>5.707622249783461E-19</v>
      </c>
      <c r="V9" s="44">
        <f>Concentrations!V57*VLOOKUP(IF(ISBLANK($A9),$B9,$A9),Radionuclide_specific,9,FALSE)*VLOOKUP($B$4,Other_food_cons,5,FALSE)*Other_F_local_coll</f>
        <v>3.0906049226568315E-19</v>
      </c>
      <c r="W9" s="57">
        <f t="shared" si="1"/>
        <v>4.6001907958359876E-15</v>
      </c>
      <c r="X9" s="57">
        <f t="shared" si="2"/>
        <v>1.1609631772420899E-15</v>
      </c>
      <c r="Y9" s="57">
        <f t="shared" si="3"/>
        <v>1.3518868058170374E-16</v>
      </c>
      <c r="Z9" s="57">
        <f t="shared" si="4"/>
        <v>4.5002683492005021E-17</v>
      </c>
      <c r="AA9" s="57">
        <f t="shared" si="5"/>
        <v>2.4368381270928499E-17</v>
      </c>
    </row>
    <row r="10" spans="1:32">
      <c r="A10" s="4" t="s">
        <v>9</v>
      </c>
      <c r="B10" s="107"/>
      <c r="C10" s="57">
        <f>Concentrations!C58*VLOOKUP(IF(ISBLANK($A10),$B10,$A10),Radionuclide_specific,9,FALSE)*VLOOKUP($B$4,Other_food_cons,2,FALSE)*Other_F_local</f>
        <v>1.9806197897430226E-12</v>
      </c>
      <c r="D10" s="57">
        <f>Concentrations!D58*VLOOKUP(IF(ISBLANK($A10),$B10,$A10),Radionuclide_specific,9,FALSE)*VLOOKUP($B$4,Other_food_cons,2,FALSE)*Other_F_local_coll</f>
        <v>3.1539954895350716E-13</v>
      </c>
      <c r="E10" s="57">
        <f>Concentrations!E58*VLOOKUP(IF(ISBLANK($A10),$B10,$A10),Radionuclide_specific,9,FALSE)*VLOOKUP($B$4,Other_food_cons,2,FALSE)*Other_F_local_coll</f>
        <v>2.5671373719670321E-14</v>
      </c>
      <c r="F10" s="57">
        <f>Concentrations!F58*VLOOKUP(IF(ISBLANK($A10),$B10,$A10),Radionuclide_specific,9,FALSE)*VLOOKUP($B$4,Other_food_cons,2,FALSE)*Other_F_local_coll</f>
        <v>7.117585981211313E-15</v>
      </c>
      <c r="G10" s="57">
        <f>Concentrations!G58*VLOOKUP(IF(ISBLANK($A10),$B10,$A10),Radionuclide_specific,9,FALSE)*VLOOKUP($B$4,Other_food_cons,2,FALSE)*Other_F_local_coll</f>
        <v>3.4813208908688074E-15</v>
      </c>
      <c r="H10" s="44">
        <f>Concentrations!H58*VLOOKUP(IF(ISBLANK($A10),$B10,$A10),Radionuclide_specific,9,FALSE)*VLOOKUP($B$4,Other_food_cons,3,FALSE)*Other_F_local</f>
        <v>2.6728799535054725E-13</v>
      </c>
      <c r="I10" s="44">
        <f>Concentrations!I58*VLOOKUP(IF(ISBLANK($A10),$B10,$A10),Radionuclide_specific,9,FALSE)*VLOOKUP($B$4,Other_food_cons,3,FALSE)*Other_F_local_coll</f>
        <v>4.2563703347217209E-14</v>
      </c>
      <c r="J10" s="44">
        <f>Concentrations!J58*VLOOKUP(IF(ISBLANK($A10),$B10,$A10),Radionuclide_specific,9,FALSE)*VLOOKUP($B$4,Other_food_cons,3,FALSE)*Other_F_local_coll</f>
        <v>3.4643953650062617E-15</v>
      </c>
      <c r="K10" s="44">
        <f>Concentrations!K58*VLOOKUP(IF(ISBLANK($A10),$B10,$A10),Radionuclide_specific,9,FALSE)*VLOOKUP($B$4,Other_food_cons,3,FALSE)*Other_F_local_coll</f>
        <v>9.6053028375525046E-16</v>
      </c>
      <c r="L10" s="44">
        <f>Concentrations!L58*VLOOKUP(IF(ISBLANK($A10),$B10,$A10),Radionuclide_specific,9,FALSE)*VLOOKUP($B$4,Other_food_cons,3,FALSE)*Other_F_local_coll</f>
        <v>4.6981015079781448E-16</v>
      </c>
      <c r="M10" s="57">
        <f>Concentrations!M58*VLOOKUP(IF(ISBLANK($A10),$B10,$A10),Radionuclide_specific,9,FALSE)*VLOOKUP($B$4,Other_food_cons,4,FALSE)*Other_F_local</f>
        <v>8.0032993623691277E-14</v>
      </c>
      <c r="N10" s="57">
        <f>Concentrations!N58*VLOOKUP(IF(ISBLANK($A10),$B10,$A10),Radionuclide_specific,9,FALSE)*VLOOKUP($B$4,Other_food_cons,4,FALSE)*Other_F_local_coll</f>
        <v>1.2744682357024334E-14</v>
      </c>
      <c r="O10" s="57">
        <f>Concentrations!O58*VLOOKUP(IF(ISBLANK($A10),$B10,$A10),Radionuclide_specific,9,FALSE)*VLOOKUP($B$4,Other_food_cons,4,FALSE)*Other_F_local_coll</f>
        <v>1.0373302841149245E-15</v>
      </c>
      <c r="P10" s="57">
        <f>Concentrations!P58*VLOOKUP(IF(ISBLANK($A10),$B10,$A10),Radionuclide_specific,9,FALSE)*VLOOKUP($B$4,Other_food_cons,4,FALSE)*Other_F_local_coll</f>
        <v>2.8760780660697544E-16</v>
      </c>
      <c r="Q10" s="57">
        <f>Concentrations!Q58*VLOOKUP(IF(ISBLANK($A10),$B10,$A10),Radionuclide_specific,9,FALSE)*VLOOKUP($B$4,Other_food_cons,4,FALSE)*Other_F_local_coll</f>
        <v>1.4067340642752866E-16</v>
      </c>
      <c r="R10" s="44">
        <f>Concentrations!R58*VLOOKUP(IF(ISBLANK($A10),$B10,$A10),Radionuclide_specific,9,FALSE)*VLOOKUP($B$4,Other_food_cons,5,FALSE)*Other_F_local</f>
        <v>1.3887187796494223E-13</v>
      </c>
      <c r="S10" s="44">
        <f>Concentrations!S58*VLOOKUP(IF(ISBLANK($A10),$B10,$A10),Radionuclide_specific,9,FALSE)*VLOOKUP($B$4,Other_food_cons,5,FALSE)*Other_F_local_coll</f>
        <v>2.2114354253802628E-14</v>
      </c>
      <c r="T10" s="44">
        <f>Concentrations!T58*VLOOKUP(IF(ISBLANK($A10),$B10,$A10),Radionuclide_specific,9,FALSE)*VLOOKUP($B$4,Other_food_cons,5,FALSE)*Other_F_local_coll</f>
        <v>1.7999577187164387E-15</v>
      </c>
      <c r="U10" s="44">
        <f>Concentrations!U58*VLOOKUP(IF(ISBLANK($A10),$B10,$A10),Radionuclide_specific,9,FALSE)*VLOOKUP($B$4,Other_food_cons,5,FALSE)*Other_F_local_coll</f>
        <v>4.9905213353240623E-16</v>
      </c>
      <c r="V10" s="44">
        <f>Concentrations!V58*VLOOKUP(IF(ISBLANK($A10),$B10,$A10),Radionuclide_specific,9,FALSE)*VLOOKUP($B$4,Other_food_cons,5,FALSE)*Other_F_local_coll</f>
        <v>2.4409408227525781E-16</v>
      </c>
      <c r="W10" s="57">
        <f t="shared" si="1"/>
        <v>2.4668126566822033E-12</v>
      </c>
      <c r="X10" s="57">
        <f t="shared" si="2"/>
        <v>3.9282228891155135E-13</v>
      </c>
      <c r="Y10" s="57">
        <f t="shared" si="3"/>
        <v>3.1973057087507943E-14</v>
      </c>
      <c r="Z10" s="57">
        <f t="shared" si="4"/>
        <v>8.8647762051059444E-15</v>
      </c>
      <c r="AA10" s="57">
        <f t="shared" si="5"/>
        <v>4.3358985303694074E-15</v>
      </c>
    </row>
    <row r="11" spans="1:32">
      <c r="A11" s="4" t="s">
        <v>268</v>
      </c>
      <c r="B11" s="107"/>
      <c r="C11" s="57">
        <f>Concentrations!C59*VLOOKUP(IF(ISBLANK($A11),$B11,$A11),Radionuclide_specific,9,FALSE)*VLOOKUP($B$4,Other_food_cons,2,FALSE)*Other_F_local</f>
        <v>9.7384323257034814E-13</v>
      </c>
      <c r="D11" s="57">
        <f>Concentrations!D59*VLOOKUP(IF(ISBLANK($A11),$B11,$A11),Radionuclide_specific,9,FALSE)*VLOOKUP($B$4,Other_food_cons,2,FALSE)*Other_F_local_coll</f>
        <v>1.4779253709569639E-13</v>
      </c>
      <c r="E11" s="57">
        <f>Concentrations!E59*VLOOKUP(IF(ISBLANK($A11),$B11,$A11),Radionuclide_specific,9,FALSE)*VLOOKUP($B$4,Other_food_cons,2,FALSE)*Other_F_local_coll</f>
        <v>1.1473527629894327E-14</v>
      </c>
      <c r="F11" s="57">
        <f>Concentrations!F59*VLOOKUP(IF(ISBLANK($A11),$B11,$A11),Radionuclide_specific,9,FALSE)*VLOOKUP($B$4,Other_food_cons,2,FALSE)*Other_F_local_coll</f>
        <v>3.059544538905618E-15</v>
      </c>
      <c r="G11" s="57">
        <f>Concentrations!G59*VLOOKUP(IF(ISBLANK($A11),$B11,$A11),Radionuclide_specific,9,FALSE)*VLOOKUP($B$4,Other_food_cons,2,FALSE)*Other_F_local_coll</f>
        <v>1.4476715143340013E-15</v>
      </c>
      <c r="H11" s="44">
        <f>Concentrations!H59*VLOOKUP(IF(ISBLANK($A11),$B11,$A11),Radionuclide_specific,9,FALSE)*VLOOKUP($B$4,Other_food_cons,3,FALSE)*Other_F_local</f>
        <v>5.6338726042183485E-13</v>
      </c>
      <c r="I11" s="44">
        <f>Concentrations!I59*VLOOKUP(IF(ISBLANK($A11),$B11,$A11),Radionuclide_specific,9,FALSE)*VLOOKUP($B$4,Other_food_cons,3,FALSE)*Other_F_local_coll</f>
        <v>8.5500858660145777E-14</v>
      </c>
      <c r="J11" s="44">
        <f>Concentrations!J59*VLOOKUP(IF(ISBLANK($A11),$B11,$A11),Radionuclide_specific,9,FALSE)*VLOOKUP($B$4,Other_food_cons,3,FALSE)*Other_F_local_coll</f>
        <v>6.6376590015615747E-15</v>
      </c>
      <c r="K11" s="44">
        <f>Concentrations!K59*VLOOKUP(IF(ISBLANK($A11),$B11,$A11),Radionuclide_specific,9,FALSE)*VLOOKUP($B$4,Other_food_cons,3,FALSE)*Other_F_local_coll</f>
        <v>1.7700060525790074E-15</v>
      </c>
      <c r="L11" s="44">
        <f>Concentrations!L59*VLOOKUP(IF(ISBLANK($A11),$B11,$A11),Radionuclide_specific,9,FALSE)*VLOOKUP($B$4,Other_food_cons,3,FALSE)*Other_F_local_coll</f>
        <v>8.3750614182395624E-16</v>
      </c>
      <c r="M11" s="57">
        <f>Concentrations!M59*VLOOKUP(IF(ISBLANK($A11),$B11,$A11),Radionuclide_specific,9,FALSE)*VLOOKUP($B$4,Other_food_cons,4,FALSE)*Other_F_local</f>
        <v>8.8619123999441361E-13</v>
      </c>
      <c r="N11" s="57">
        <f>Concentrations!N59*VLOOKUP(IF(ISBLANK($A11),$B11,$A11),Radionuclide_specific,9,FALSE)*VLOOKUP($B$4,Other_food_cons,4,FALSE)*Other_F_local_coll</f>
        <v>1.3449028275841555E-13</v>
      </c>
      <c r="O11" s="57">
        <f>Concentrations!O59*VLOOKUP(IF(ISBLANK($A11),$B11,$A11),Radionuclide_specific,9,FALSE)*VLOOKUP($B$4,Other_food_cons,4,FALSE)*Other_F_local_coll</f>
        <v>1.0440838255465029E-14</v>
      </c>
      <c r="P11" s="57">
        <f>Concentrations!P59*VLOOKUP(IF(ISBLANK($A11),$B11,$A11),Radionuclide_specific,9,FALSE)*VLOOKUP($B$4,Other_food_cons,4,FALSE)*Other_F_local_coll</f>
        <v>2.7841663607340878E-15</v>
      </c>
      <c r="Q11" s="57">
        <f>Concentrations!Q59*VLOOKUP(IF(ISBLANK($A11),$B11,$A11),Radionuclide_specific,9,FALSE)*VLOOKUP($B$4,Other_food_cons,4,FALSE)*Other_F_local_coll</f>
        <v>1.3173720076137247E-15</v>
      </c>
      <c r="R11" s="44">
        <f>Concentrations!R59*VLOOKUP(IF(ISBLANK($A11),$B11,$A11),Radionuclide_specific,9,FALSE)*VLOOKUP($B$4,Other_food_cons,5,FALSE)*Other_F_local</f>
        <v>2.1525107879920518E-12</v>
      </c>
      <c r="S11" s="44">
        <f>Concentrations!S59*VLOOKUP(IF(ISBLANK($A11),$B11,$A11),Radionuclide_specific,9,FALSE)*VLOOKUP($B$4,Other_food_cons,5,FALSE)*Other_F_local_coll</f>
        <v>3.2666965261292331E-13</v>
      </c>
      <c r="T11" s="44">
        <f>Concentrations!T59*VLOOKUP(IF(ISBLANK($A11),$B11,$A11),Radionuclide_specific,9,FALSE)*VLOOKUP($B$4,Other_food_cons,5,FALSE)*Other_F_local_coll</f>
        <v>2.5360233735452246E-14</v>
      </c>
      <c r="U11" s="44">
        <f>Concentrations!U59*VLOOKUP(IF(ISBLANK($A11),$B11,$A11),Radionuclide_specific,9,FALSE)*VLOOKUP($B$4,Other_food_cons,5,FALSE)*Other_F_local_coll</f>
        <v>6.7625901234167823E-15</v>
      </c>
      <c r="V11" s="44">
        <f>Concentrations!V59*VLOOKUP(IF(ISBLANK($A11),$B11,$A11),Radionuclide_specific,9,FALSE)*VLOOKUP($B$4,Other_food_cons,5,FALSE)*Other_F_local_coll</f>
        <v>3.1998256473457865E-15</v>
      </c>
      <c r="W11" s="57">
        <f t="shared" ref="W11" si="6">C11+H11+M11+R11</f>
        <v>4.575932520978649E-12</v>
      </c>
      <c r="X11" s="57">
        <f t="shared" ref="X11" si="7">D11+I11+N11+S11</f>
        <v>6.9445333112718109E-13</v>
      </c>
      <c r="Y11" s="57">
        <f t="shared" ref="Y11" si="8">E11+J11+O11+T11</f>
        <v>5.3912258622373179E-14</v>
      </c>
      <c r="Z11" s="57">
        <f t="shared" ref="Z11" si="9">F11+K11+P11+U11</f>
        <v>1.4376307075635498E-14</v>
      </c>
      <c r="AA11" s="57">
        <f t="shared" ref="AA11" si="10">G11+L11+Q11+V11</f>
        <v>6.8023753111174688E-15</v>
      </c>
    </row>
    <row r="12" spans="1:32">
      <c r="A12" s="4" t="s">
        <v>19</v>
      </c>
      <c r="B12" s="107"/>
      <c r="C12" s="57">
        <f>Concentrations!C60*VLOOKUP(IF(ISBLANK($A12),$B12,$A12),Radionuclide_specific,9,FALSE)*VLOOKUP($B$4,Other_food_cons,2,FALSE)*Other_F_local</f>
        <v>0</v>
      </c>
      <c r="D12" s="57">
        <f>Concentrations!D60*VLOOKUP(IF(ISBLANK($A12),$B12,$A12),Radionuclide_specific,9,FALSE)*VLOOKUP($B$4,Other_food_cons,2,FALSE)*Other_F_local_coll</f>
        <v>0</v>
      </c>
      <c r="E12" s="57">
        <f>Concentrations!E60*VLOOKUP(IF(ISBLANK($A12),$B12,$A12),Radionuclide_specific,9,FALSE)*VLOOKUP($B$4,Other_food_cons,2,FALSE)*Other_F_local_coll</f>
        <v>0</v>
      </c>
      <c r="F12" s="57">
        <f>Concentrations!F60*VLOOKUP(IF(ISBLANK($A12),$B12,$A12),Radionuclide_specific,9,FALSE)*VLOOKUP($B$4,Other_food_cons,2,FALSE)*Other_F_local_coll</f>
        <v>0</v>
      </c>
      <c r="G12" s="57">
        <f>Concentrations!G60*VLOOKUP(IF(ISBLANK($A12),$B12,$A12),Radionuclide_specific,9,FALSE)*VLOOKUP($B$4,Other_food_cons,2,FALSE)*Other_F_local_coll</f>
        <v>0</v>
      </c>
      <c r="H12" s="44">
        <f>Concentrations!H60*VLOOKUP(IF(ISBLANK($A12),$B12,$A12),Radionuclide_specific,9,FALSE)*VLOOKUP($B$4,Other_food_cons,3,FALSE)*Other_F_local</f>
        <v>0</v>
      </c>
      <c r="I12" s="44">
        <f>Concentrations!I60*VLOOKUP(IF(ISBLANK($A12),$B12,$A12),Radionuclide_specific,9,FALSE)*VLOOKUP($B$4,Other_food_cons,3,FALSE)*Other_F_local_coll</f>
        <v>0</v>
      </c>
      <c r="J12" s="44">
        <f>Concentrations!J60*VLOOKUP(IF(ISBLANK($A12),$B12,$A12),Radionuclide_specific,9,FALSE)*VLOOKUP($B$4,Other_food_cons,3,FALSE)*Other_F_local_coll</f>
        <v>0</v>
      </c>
      <c r="K12" s="44">
        <f>Concentrations!K60*VLOOKUP(IF(ISBLANK($A12),$B12,$A12),Radionuclide_specific,9,FALSE)*VLOOKUP($B$4,Other_food_cons,3,FALSE)*Other_F_local_coll</f>
        <v>0</v>
      </c>
      <c r="L12" s="44">
        <f>Concentrations!L60*VLOOKUP(IF(ISBLANK($A12),$B12,$A12),Radionuclide_specific,9,FALSE)*VLOOKUP($B$4,Other_food_cons,3,FALSE)*Other_F_local_coll</f>
        <v>0</v>
      </c>
      <c r="M12" s="57">
        <f>Concentrations!M60*VLOOKUP(IF(ISBLANK($A12),$B12,$A12),Radionuclide_specific,9,FALSE)*VLOOKUP($B$4,Other_food_cons,4,FALSE)*Other_F_local</f>
        <v>0</v>
      </c>
      <c r="N12" s="57">
        <f>Concentrations!N60*VLOOKUP(IF(ISBLANK($A12),$B12,$A12),Radionuclide_specific,9,FALSE)*VLOOKUP($B$4,Other_food_cons,4,FALSE)*Other_F_local_coll</f>
        <v>0</v>
      </c>
      <c r="O12" s="57">
        <f>Concentrations!O60*VLOOKUP(IF(ISBLANK($A12),$B12,$A12),Radionuclide_specific,9,FALSE)*VLOOKUP($B$4,Other_food_cons,4,FALSE)*Other_F_local_coll</f>
        <v>0</v>
      </c>
      <c r="P12" s="57">
        <f>Concentrations!P60*VLOOKUP(IF(ISBLANK($A12),$B12,$A12),Radionuclide_specific,9,FALSE)*VLOOKUP($B$4,Other_food_cons,4,FALSE)*Other_F_local_coll</f>
        <v>0</v>
      </c>
      <c r="Q12" s="57">
        <f>Concentrations!Q60*VLOOKUP(IF(ISBLANK($A12),$B12,$A12),Radionuclide_specific,9,FALSE)*VLOOKUP($B$4,Other_food_cons,4,FALSE)*Other_F_local_coll</f>
        <v>0</v>
      </c>
      <c r="R12" s="44">
        <f>Concentrations!R60*VLOOKUP(IF(ISBLANK($A12),$B12,$A12),Radionuclide_specific,9,FALSE)*VLOOKUP($B$4,Other_food_cons,5,FALSE)*Other_F_local</f>
        <v>0</v>
      </c>
      <c r="S12" s="44">
        <f>Concentrations!S60*VLOOKUP(IF(ISBLANK($A12),$B12,$A12),Radionuclide_specific,9,FALSE)*VLOOKUP($B$4,Other_food_cons,5,FALSE)*Other_F_local_coll</f>
        <v>0</v>
      </c>
      <c r="T12" s="44">
        <f>Concentrations!T60*VLOOKUP(IF(ISBLANK($A12),$B12,$A12),Radionuclide_specific,9,FALSE)*VLOOKUP($B$4,Other_food_cons,5,FALSE)*Other_F_local_coll</f>
        <v>0</v>
      </c>
      <c r="U12" s="44">
        <f>Concentrations!U60*VLOOKUP(IF(ISBLANK($A12),$B12,$A12),Radionuclide_specific,9,FALSE)*VLOOKUP($B$4,Other_food_cons,5,FALSE)*Other_F_local_coll</f>
        <v>0</v>
      </c>
      <c r="V12" s="44">
        <f>Concentrations!V60*VLOOKUP(IF(ISBLANK($A12),$B12,$A12),Radionuclide_specific,9,FALSE)*VLOOKUP($B$4,Other_food_cons,5,FALSE)*Other_F_local_coll</f>
        <v>0</v>
      </c>
      <c r="W12" s="57">
        <f t="shared" si="1"/>
        <v>0</v>
      </c>
      <c r="X12" s="57">
        <f t="shared" si="2"/>
        <v>0</v>
      </c>
      <c r="Y12" s="57">
        <f t="shared" si="3"/>
        <v>0</v>
      </c>
      <c r="Z12" s="57">
        <f t="shared" si="4"/>
        <v>0</v>
      </c>
      <c r="AA12" s="57">
        <f t="shared" si="5"/>
        <v>0</v>
      </c>
    </row>
    <row r="13" spans="1:32">
      <c r="A13" s="4" t="s">
        <v>262</v>
      </c>
      <c r="B13" s="107"/>
      <c r="C13" s="57">
        <f>Concentrations!C61*VLOOKUP(IF(ISBLANK($A13),$B13,$A13),Radionuclide_specific,9,FALSE)*VLOOKUP($B$4,Other_food_cons,2,FALSE)*Other_F_local</f>
        <v>2.0755196541302405E-13</v>
      </c>
      <c r="D13" s="57">
        <f>Concentrations!D61*VLOOKUP(IF(ISBLANK($A13),$B13,$A13),Radionuclide_specific,9,FALSE)*VLOOKUP($B$4,Other_food_cons,2,FALSE)*Other_F_local_coll</f>
        <v>3.1545395975434711E-14</v>
      </c>
      <c r="E13" s="57">
        <f>Concentrations!E61*VLOOKUP(IF(ISBLANK($A13),$B13,$A13),Radionuclide_specific,9,FALSE)*VLOOKUP($B$4,Other_food_cons,2,FALSE)*Other_F_local_coll</f>
        <v>2.4692641454490483E-15</v>
      </c>
      <c r="F13" s="57">
        <f>Concentrations!F61*VLOOKUP(IF(ISBLANK($A13),$B13,$A13),Radionuclide_specific,9,FALSE)*VLOOKUP($B$4,Other_food_cons,2,FALSE)*Other_F_local_coll</f>
        <v>6.6831953344524239E-16</v>
      </c>
      <c r="G13" s="57">
        <f>Concentrations!G61*VLOOKUP(IF(ISBLANK($A13),$B13,$A13),Radionuclide_specific,9,FALSE)*VLOOKUP($B$4,Other_food_cons,2,FALSE)*Other_F_local_coll</f>
        <v>3.2149306974763966E-16</v>
      </c>
      <c r="H13" s="44">
        <f>Concentrations!H61*VLOOKUP(IF(ISBLANK($A13),$B13,$A13),Radionuclide_specific,9,FALSE)*VLOOKUP($B$4,Other_food_cons,3,FALSE)*Other_F_local</f>
        <v>5.4491779026282081E-13</v>
      </c>
      <c r="I13" s="44">
        <f>Concentrations!I61*VLOOKUP(IF(ISBLANK($A13),$B13,$A13),Radionuclide_specific,9,FALSE)*VLOOKUP($B$4,Other_food_cons,3,FALSE)*Other_F_local_coll</f>
        <v>8.2820933223602709E-14</v>
      </c>
      <c r="J13" s="44">
        <f>Concentrations!J61*VLOOKUP(IF(ISBLANK($A13),$B13,$A13),Radionuclide_specific,9,FALSE)*VLOOKUP($B$4,Other_food_cons,3,FALSE)*Other_F_local_coll</f>
        <v>6.4829352930274585E-15</v>
      </c>
      <c r="K13" s="44">
        <f>Concentrations!K61*VLOOKUP(IF(ISBLANK($A13),$B13,$A13),Radionuclide_specific,9,FALSE)*VLOOKUP($B$4,Other_food_cons,3,FALSE)*Other_F_local_coll</f>
        <v>1.7546410732837531E-15</v>
      </c>
      <c r="L13" s="44">
        <f>Concentrations!L61*VLOOKUP(IF(ISBLANK($A13),$B13,$A13),Radionuclide_specific,9,FALSE)*VLOOKUP($B$4,Other_food_cons,3,FALSE)*Other_F_local_coll</f>
        <v>8.4406472761207395E-16</v>
      </c>
      <c r="M13" s="57">
        <f>Concentrations!M61*VLOOKUP(IF(ISBLANK($A13),$B13,$A13),Radionuclide_specific,9,FALSE)*VLOOKUP($B$4,Other_food_cons,4,FALSE)*Other_F_local</f>
        <v>5.2480561673433074E-14</v>
      </c>
      <c r="N13" s="57">
        <f>Concentrations!N61*VLOOKUP(IF(ISBLANK($A13),$B13,$A13),Radionuclide_specific,9,FALSE)*VLOOKUP($B$4,Other_food_cons,4,FALSE)*Other_F_local_coll</f>
        <v>7.9764125370107616E-15</v>
      </c>
      <c r="O13" s="57">
        <f>Concentrations!O61*VLOOKUP(IF(ISBLANK($A13),$B13,$A13),Radionuclide_specific,9,FALSE)*VLOOKUP($B$4,Other_food_cons,4,FALSE)*Other_F_local_coll</f>
        <v>6.2436589803116379E-16</v>
      </c>
      <c r="P13" s="57">
        <f>Concentrations!P61*VLOOKUP(IF(ISBLANK($A13),$B13,$A13),Radionuclide_specific,9,FALSE)*VLOOKUP($B$4,Other_food_cons,4,FALSE)*Other_F_local_coll</f>
        <v>1.6898796608712892E-16</v>
      </c>
      <c r="Q13" s="57">
        <f>Concentrations!Q61*VLOOKUP(IF(ISBLANK($A13),$B13,$A13),Radionuclide_specific,9,FALSE)*VLOOKUP($B$4,Other_food_cons,4,FALSE)*Other_F_local_coll</f>
        <v>8.1291144802686525E-17</v>
      </c>
      <c r="R13" s="44">
        <f>Concentrations!R61*VLOOKUP(IF(ISBLANK($A13),$B13,$A13),Radionuclide_specific,9,FALSE)*VLOOKUP($B$4,Other_food_cons,5,FALSE)*Other_F_local</f>
        <v>6.3536706552318022E-14</v>
      </c>
      <c r="S13" s="44">
        <f>Concentrations!S61*VLOOKUP(IF(ISBLANK($A13),$B13,$A13),Radionuclide_specific,9,FALSE)*VLOOKUP($B$4,Other_food_cons,5,FALSE)*Other_F_local_coll</f>
        <v>9.6568132379733116E-15</v>
      </c>
      <c r="T13" s="44">
        <f>Concentrations!T61*VLOOKUP(IF(ISBLANK($A13),$B13,$A13),Radionuclide_specific,9,FALSE)*VLOOKUP($B$4,Other_food_cons,5,FALSE)*Other_F_local_coll</f>
        <v>7.5590183449889709E-16</v>
      </c>
      <c r="U13" s="44">
        <f>Concentrations!U61*VLOOKUP(IF(ISBLANK($A13),$B13,$A13),Radionuclide_specific,9,FALSE)*VLOOKUP($B$4,Other_food_cons,5,FALSE)*Other_F_local_coll</f>
        <v>2.045888700460742E-16</v>
      </c>
      <c r="V13" s="44">
        <f>Concentrations!V61*VLOOKUP(IF(ISBLANK($A13),$B13,$A13),Radionuclide_specific,9,FALSE)*VLOOKUP($B$4,Other_food_cons,5,FALSE)*Other_F_local_coll</f>
        <v>9.84168508860476E-17</v>
      </c>
      <c r="W13" s="57">
        <f t="shared" si="1"/>
        <v>8.68487023901596E-13</v>
      </c>
      <c r="X13" s="57">
        <f t="shared" si="2"/>
        <v>1.3199955497402149E-13</v>
      </c>
      <c r="Y13" s="57">
        <f t="shared" si="3"/>
        <v>1.0332467171006567E-14</v>
      </c>
      <c r="Z13" s="57">
        <f t="shared" si="4"/>
        <v>2.7965374428621983E-15</v>
      </c>
      <c r="AA13" s="57">
        <f t="shared" si="5"/>
        <v>1.3452657930484479E-15</v>
      </c>
    </row>
    <row r="14" spans="1:32">
      <c r="A14" s="4" t="s">
        <v>261</v>
      </c>
      <c r="B14" s="107"/>
      <c r="C14" s="57">
        <f>Concentrations!C62*VLOOKUP(IF(ISBLANK($A14),$B14,$A14),Radionuclide_specific,9,FALSE)*VLOOKUP($B$4,Other_food_cons,2,FALSE)*Other_F_local</f>
        <v>1.3347792088198001E-13</v>
      </c>
      <c r="D14" s="57">
        <f>Concentrations!D62*VLOOKUP(IF(ISBLANK($A14),$B14,$A14),Radionuclide_specific,9,FALSE)*VLOOKUP($B$4,Other_food_cons,2,FALSE)*Other_F_local_coll</f>
        <v>2.0247069592009192E-14</v>
      </c>
      <c r="E14" s="57">
        <f>Concentrations!E62*VLOOKUP(IF(ISBLANK($A14),$B14,$A14),Radionuclide_specific,9,FALSE)*VLOOKUP($B$4,Other_food_cons,2,FALSE)*Other_F_local_coll</f>
        <v>1.567602750471595E-15</v>
      </c>
      <c r="F14" s="57">
        <f>Concentrations!F62*VLOOKUP(IF(ISBLANK($A14),$B14,$A14),Radionuclide_specific,9,FALSE)*VLOOKUP($B$4,Other_food_cons,2,FALSE)*Other_F_local_coll</f>
        <v>4.1599557850010919E-16</v>
      </c>
      <c r="G14" s="57">
        <f>Concentrations!G62*VLOOKUP(IF(ISBLANK($A14),$B14,$A14),Radionuclide_specific,9,FALSE)*VLOOKUP($B$4,Other_food_cons,2,FALSE)*Other_F_local_coll</f>
        <v>1.9577657374471941E-16</v>
      </c>
      <c r="H14" s="44">
        <f>Concentrations!H62*VLOOKUP(IF(ISBLANK($A14),$B14,$A14),Radionuclide_specific,9,FALSE)*VLOOKUP($B$4,Other_food_cons,3,FALSE)*Other_F_local</f>
        <v>4.0759653152743742E-13</v>
      </c>
      <c r="I14" s="44">
        <f>Concentrations!I62*VLOOKUP(IF(ISBLANK($A14),$B14,$A14),Radionuclide_specific,9,FALSE)*VLOOKUP($B$4,Other_food_cons,3,FALSE)*Other_F_local_coll</f>
        <v>6.182771865763852E-14</v>
      </c>
      <c r="J14" s="44">
        <f>Concentrations!J62*VLOOKUP(IF(ISBLANK($A14),$B14,$A14),Radionuclide_specific,9,FALSE)*VLOOKUP($B$4,Other_food_cons,3,FALSE)*Other_F_local_coll</f>
        <v>4.7869298508930662E-15</v>
      </c>
      <c r="K14" s="44">
        <f>Concentrations!K62*VLOOKUP(IF(ISBLANK($A14),$B14,$A14),Radionuclide_specific,9,FALSE)*VLOOKUP($B$4,Other_food_cons,3,FALSE)*Other_F_local_coll</f>
        <v>1.2703101292483896E-15</v>
      </c>
      <c r="L14" s="44">
        <f>Concentrations!L62*VLOOKUP(IF(ISBLANK($A14),$B14,$A14),Radionuclide_specific,9,FALSE)*VLOOKUP($B$4,Other_food_cons,3,FALSE)*Other_F_local_coll</f>
        <v>5.9783559621991528E-16</v>
      </c>
      <c r="M14" s="57">
        <f>Concentrations!M62*VLOOKUP(IF(ISBLANK($A14),$B14,$A14),Radionuclide_specific,9,FALSE)*VLOOKUP($B$4,Other_food_cons,4,FALSE)*Other_F_local</f>
        <v>2.3662825470436605E-13</v>
      </c>
      <c r="N14" s="57">
        <f>Concentrations!N62*VLOOKUP(IF(ISBLANK($A14),$B14,$A14),Radionuclide_specific,9,FALSE)*VLOOKUP($B$4,Other_food_cons,4,FALSE)*Other_F_local_coll</f>
        <v>3.5893792087690369E-14</v>
      </c>
      <c r="O14" s="57">
        <f>Concentrations!O62*VLOOKUP(IF(ISBLANK($A14),$B14,$A14),Radionuclide_specific,9,FALSE)*VLOOKUP($B$4,Other_food_cons,4,FALSE)*Other_F_local_coll</f>
        <v>2.7790296736929121E-15</v>
      </c>
      <c r="P14" s="57">
        <f>Concentrations!P62*VLOOKUP(IF(ISBLANK($A14),$B14,$A14),Radionuclide_specific,9,FALSE)*VLOOKUP($B$4,Other_food_cons,4,FALSE)*Other_F_local_coll</f>
        <v>7.3747258763680057E-16</v>
      </c>
      <c r="Q14" s="57">
        <f>Concentrations!Q62*VLOOKUP(IF(ISBLANK($A14),$B14,$A14),Radionuclide_specific,9,FALSE)*VLOOKUP($B$4,Other_food_cons,4,FALSE)*Other_F_local_coll</f>
        <v>3.470706514688286E-16</v>
      </c>
      <c r="R14" s="44">
        <f>Concentrations!R62*VLOOKUP(IF(ISBLANK($A14),$B14,$A14),Radionuclide_specific,9,FALSE)*VLOOKUP($B$4,Other_food_cons,5,FALSE)*Other_F_local</f>
        <v>2.5247793012377342E-13</v>
      </c>
      <c r="S14" s="44">
        <f>Concentrations!S62*VLOOKUP(IF(ISBLANK($A14),$B14,$A14),Radionuclide_specific,9,FALSE)*VLOOKUP($B$4,Other_food_cons,5,FALSE)*Other_F_local_coll</f>
        <v>3.8298006051370891E-14</v>
      </c>
      <c r="T14" s="44">
        <f>Concentrations!T62*VLOOKUP(IF(ISBLANK($A14),$B14,$A14),Radionuclide_specific,9,FALSE)*VLOOKUP($B$4,Other_food_cons,5,FALSE)*Other_F_local_coll</f>
        <v>2.9651727797389954E-15</v>
      </c>
      <c r="U14" s="44">
        <f>Concentrations!U62*VLOOKUP(IF(ISBLANK($A14),$B14,$A14),Radionuclide_specific,9,FALSE)*VLOOKUP($B$4,Other_food_cons,5,FALSE)*Other_F_local_coll</f>
        <v>7.8686948303019795E-16</v>
      </c>
      <c r="V14" s="44">
        <f>Concentrations!V62*VLOOKUP(IF(ISBLANK($A14),$B14,$A14),Radionuclide_specific,9,FALSE)*VLOOKUP($B$4,Other_food_cons,5,FALSE)*Other_F_local_coll</f>
        <v>3.7031790560699529E-16</v>
      </c>
      <c r="W14" s="57">
        <f t="shared" si="1"/>
        <v>1.0301806372375569E-12</v>
      </c>
      <c r="X14" s="57">
        <f t="shared" si="2"/>
        <v>1.5626658638870897E-13</v>
      </c>
      <c r="Y14" s="57">
        <f t="shared" si="3"/>
        <v>1.209873505479657E-14</v>
      </c>
      <c r="Z14" s="57">
        <f t="shared" si="4"/>
        <v>3.2106477784154974E-15</v>
      </c>
      <c r="AA14" s="57">
        <f t="shared" si="5"/>
        <v>1.5110007270404587E-15</v>
      </c>
    </row>
    <row r="15" spans="1:32">
      <c r="A15" s="4" t="s">
        <v>10</v>
      </c>
      <c r="B15" s="107"/>
      <c r="C15" s="57">
        <f>Concentrations!C63*VLOOKUP(IF(ISBLANK($A15),$B15,$A15),Radionuclide_specific,9,FALSE)*VLOOKUP($B$4,Other_food_cons,2,FALSE)*Other_F_local</f>
        <v>1.2222762238196839E-12</v>
      </c>
      <c r="D15" s="57">
        <f>Concentrations!D63*VLOOKUP(IF(ISBLANK($A15),$B15,$A15),Radionuclide_specific,9,FALSE)*VLOOKUP($B$4,Other_food_cons,2,FALSE)*Other_F_local_coll</f>
        <v>1.858611450386381E-13</v>
      </c>
      <c r="E15" s="57">
        <f>Concentrations!E63*VLOOKUP(IF(ISBLANK($A15),$B15,$A15),Radionuclide_specific,9,FALSE)*VLOOKUP($B$4,Other_food_cons,2,FALSE)*Other_F_local_coll</f>
        <v>1.4587721457657267E-14</v>
      </c>
      <c r="F15" s="57">
        <f>Concentrations!F63*VLOOKUP(IF(ISBLANK($A15),$B15,$A15),Radionuclide_specific,9,FALSE)*VLOOKUP($B$4,Other_food_cons,2,FALSE)*Other_F_local_coll</f>
        <v>3.9673926338439365E-15</v>
      </c>
      <c r="G15" s="57">
        <f>Concentrations!G63*VLOOKUP(IF(ISBLANK($A15),$B15,$A15),Radionuclide_specific,9,FALSE)*VLOOKUP($B$4,Other_food_cons,2,FALSE)*Other_F_local_coll</f>
        <v>1.9187889856802714E-15</v>
      </c>
      <c r="H15" s="44">
        <f>Concentrations!H63*VLOOKUP(IF(ISBLANK($A15),$B15,$A15),Radionuclide_specific,9,FALSE)*VLOOKUP($B$4,Other_food_cons,3,FALSE)*Other_F_local</f>
        <v>3.0141957904845688E-12</v>
      </c>
      <c r="I15" s="44">
        <f>Concentrations!I63*VLOOKUP(IF(ISBLANK($A15),$B15,$A15),Radionuclide_specific,9,FALSE)*VLOOKUP($B$4,Other_food_cons,3,FALSE)*Other_F_local_coll</f>
        <v>4.5834310614288074E-13</v>
      </c>
      <c r="J15" s="44">
        <f>Concentrations!J63*VLOOKUP(IF(ISBLANK($A15),$B15,$A15),Radionuclide_specific,9,FALSE)*VLOOKUP($B$4,Other_food_cons,3,FALSE)*Other_F_local_coll</f>
        <v>3.5974068507217112E-14</v>
      </c>
      <c r="K15" s="44">
        <f>Concentrations!K63*VLOOKUP(IF(ISBLANK($A15),$B15,$A15),Radionuclide_specific,9,FALSE)*VLOOKUP($B$4,Other_food_cons,3,FALSE)*Other_F_local_coll</f>
        <v>9.7837935018983517E-15</v>
      </c>
      <c r="L15" s="44">
        <f>Concentrations!L63*VLOOKUP(IF(ISBLANK($A15),$B15,$A15),Radionuclide_specific,9,FALSE)*VLOOKUP($B$4,Other_food_cons,3,FALSE)*Other_F_local_coll</f>
        <v>4.7318319466213047E-15</v>
      </c>
      <c r="M15" s="57">
        <f>Concentrations!M63*VLOOKUP(IF(ISBLANK($A15),$B15,$A15),Radionuclide_specific,9,FALSE)*VLOOKUP($B$4,Other_food_cons,4,FALSE)*Other_F_local</f>
        <v>6.3740804964769478E-12</v>
      </c>
      <c r="N15" s="57">
        <f>Concentrations!N63*VLOOKUP(IF(ISBLANK($A15),$B15,$A15),Radionuclide_specific,9,FALSE)*VLOOKUP($B$4,Other_food_cons,4,FALSE)*Other_F_local_coll</f>
        <v>9.6925218420875415E-13</v>
      </c>
      <c r="O15" s="57">
        <f>Concentrations!O63*VLOOKUP(IF(ISBLANK($A15),$B15,$A15),Radionuclide_specific,9,FALSE)*VLOOKUP($B$4,Other_food_cons,4,FALSE)*Other_F_local_coll</f>
        <v>7.6073893134166721E-14</v>
      </c>
      <c r="P15" s="57">
        <f>Concentrations!P63*VLOOKUP(IF(ISBLANK($A15),$B15,$A15),Radionuclide_specific,9,FALSE)*VLOOKUP($B$4,Other_food_cons,4,FALSE)*Other_F_local_coll</f>
        <v>2.068966041916694E-14</v>
      </c>
      <c r="Q15" s="57">
        <f>Concentrations!Q63*VLOOKUP(IF(ISBLANK($A15),$B15,$A15),Radionuclide_specific,9,FALSE)*VLOOKUP($B$4,Other_food_cons,4,FALSE)*Other_F_local_coll</f>
        <v>1.0006343257057183E-14</v>
      </c>
      <c r="R15" s="44">
        <f>Concentrations!R63*VLOOKUP(IF(ISBLANK($A15),$B15,$A15),Radionuclide_specific,9,FALSE)*VLOOKUP($B$4,Other_food_cons,5,FALSE)*Other_F_local</f>
        <v>2.0652974079180125E-11</v>
      </c>
      <c r="S15" s="44">
        <f>Concentrations!S63*VLOOKUP(IF(ISBLANK($A15),$B15,$A15),Radionuclide_specific,9,FALSE)*VLOOKUP($B$4,Other_food_cons,5,FALSE)*Other_F_local_coll</f>
        <v>3.1405220325843605E-12</v>
      </c>
      <c r="T15" s="44">
        <f>Concentrations!T63*VLOOKUP(IF(ISBLANK($A15),$B15,$A15),Radionuclide_specific,9,FALSE)*VLOOKUP($B$4,Other_food_cons,5,FALSE)*Other_F_local_coll</f>
        <v>2.4649079092594823E-13</v>
      </c>
      <c r="U15" s="44">
        <f>Concentrations!U63*VLOOKUP(IF(ISBLANK($A15),$B15,$A15),Radionuclide_specific,9,FALSE)*VLOOKUP($B$4,Other_food_cons,5,FALSE)*Other_F_local_coll</f>
        <v>6.7037593983990429E-14</v>
      </c>
      <c r="V15" s="44">
        <f>Concentrations!V63*VLOOKUP(IF(ISBLANK($A15),$B15,$A15),Radionuclide_specific,9,FALSE)*VLOOKUP($B$4,Other_food_cons,5,FALSE)*Other_F_local_coll</f>
        <v>3.2422048643660112E-14</v>
      </c>
      <c r="W15" s="57">
        <f t="shared" ref="W15:W52" si="11">C15+H15+M15+R15</f>
        <v>3.1263526589961327E-11</v>
      </c>
      <c r="X15" s="57">
        <f t="shared" ref="X15:X52" si="12">D15+I15+N15+S15</f>
        <v>4.7539784679746337E-12</v>
      </c>
      <c r="Y15" s="57">
        <f t="shared" ref="Y15:Y52" si="13">E15+J15+O15+T15</f>
        <v>3.7312647402498936E-13</v>
      </c>
      <c r="Z15" s="57">
        <f t="shared" ref="Z15:Z52" si="14">F15+K15+P15+U15</f>
        <v>1.0147844053889965E-13</v>
      </c>
      <c r="AA15" s="57">
        <f t="shared" ref="AA15:AA52" si="15">G15+L15+Q15+V15</f>
        <v>4.907901283301887E-14</v>
      </c>
    </row>
    <row r="16" spans="1:32">
      <c r="A16" s="4" t="s">
        <v>260</v>
      </c>
      <c r="B16" s="107"/>
      <c r="C16" s="57">
        <f>Concentrations!C64*VLOOKUP(IF(ISBLANK($A16),$B16,$A16),Radionuclide_specific,9,FALSE)*VLOOKUP($B$4,Other_food_cons,2,FALSE)*Other_F_local</f>
        <v>2.3938480386655969E-12</v>
      </c>
      <c r="D16" s="57">
        <f>Concentrations!D64*VLOOKUP(IF(ISBLANK($A16),$B16,$A16),Radionuclide_specific,9,FALSE)*VLOOKUP($B$4,Other_food_cons,2,FALSE)*Other_F_local_coll</f>
        <v>3.6377693026475826E-13</v>
      </c>
      <c r="E16" s="57">
        <f>Concentrations!E64*VLOOKUP(IF(ISBLANK($A16),$B16,$A16),Radionuclide_specific,9,FALSE)*VLOOKUP($B$4,Other_food_cons,2,FALSE)*Other_F_local_coll</f>
        <v>2.8449506474423601E-14</v>
      </c>
      <c r="F16" s="57">
        <f>Concentrations!F64*VLOOKUP(IF(ISBLANK($A16),$B16,$A16),Radionuclide_specific,9,FALSE)*VLOOKUP($B$4,Other_food_cons,2,FALSE)*Other_F_local_coll</f>
        <v>7.6875113520608943E-15</v>
      </c>
      <c r="G16" s="57">
        <f>Concentrations!G64*VLOOKUP(IF(ISBLANK($A16),$B16,$A16),Radionuclide_specific,9,FALSE)*VLOOKUP($B$4,Other_food_cons,2,FALSE)*Other_F_local_coll</f>
        <v>3.6913843179305722E-15</v>
      </c>
      <c r="H16" s="44">
        <f>Concentrations!H64*VLOOKUP(IF(ISBLANK($A16),$B16,$A16),Radionuclide_specific,9,FALSE)*VLOOKUP($B$4,Other_food_cons,3,FALSE)*Other_F_local</f>
        <v>5.1510132804695845E-12</v>
      </c>
      <c r="I16" s="44">
        <f>Concentrations!I64*VLOOKUP(IF(ISBLANK($A16),$B16,$A16),Radionuclide_specific,9,FALSE)*VLOOKUP($B$4,Other_food_cons,3,FALSE)*Other_F_local_coll</f>
        <v>7.827647238488672E-13</v>
      </c>
      <c r="J16" s="44">
        <f>Concentrations!J64*VLOOKUP(IF(ISBLANK($A16),$B16,$A16),Radionuclide_specific,9,FALSE)*VLOOKUP($B$4,Other_food_cons,3,FALSE)*Other_F_local_coll</f>
        <v>6.1216828848605362E-14</v>
      </c>
      <c r="K16" s="44">
        <f>Concentrations!K64*VLOOKUP(IF(ISBLANK($A16),$B16,$A16),Radionuclide_specific,9,FALSE)*VLOOKUP($B$4,Other_food_cons,3,FALSE)*Other_F_local_coll</f>
        <v>1.6541765571009159E-14</v>
      </c>
      <c r="L16" s="44">
        <f>Concentrations!L64*VLOOKUP(IF(ISBLANK($A16),$B16,$A16),Radionuclide_specific,9,FALSE)*VLOOKUP($B$4,Other_food_cons,3,FALSE)*Other_F_local_coll</f>
        <v>7.9430144845688398E-15</v>
      </c>
      <c r="M16" s="57">
        <f>Concentrations!M64*VLOOKUP(IF(ISBLANK($A16),$B16,$A16),Radionuclide_specific,9,FALSE)*VLOOKUP($B$4,Other_food_cons,4,FALSE)*Other_F_local</f>
        <v>2.2381676999864681E-12</v>
      </c>
      <c r="N16" s="57">
        <f>Concentrations!N64*VLOOKUP(IF(ISBLANK($A16),$B16,$A16),Radionuclide_specific,9,FALSE)*VLOOKUP($B$4,Other_food_cons,4,FALSE)*Other_F_local_coll</f>
        <v>3.401192398882045E-13</v>
      </c>
      <c r="O16" s="57">
        <f>Concentrations!O64*VLOOKUP(IF(ISBLANK($A16),$B16,$A16),Radionuclide_specific,9,FALSE)*VLOOKUP($B$4,Other_food_cons,4,FALSE)*Other_F_local_coll</f>
        <v>2.6599335230612657E-14</v>
      </c>
      <c r="P16" s="57">
        <f>Concentrations!P64*VLOOKUP(IF(ISBLANK($A16),$B16,$A16),Radionuclide_specific,9,FALSE)*VLOOKUP($B$4,Other_food_cons,4,FALSE)*Other_F_local_coll</f>
        <v>7.1875655110727532E-15</v>
      </c>
      <c r="Q16" s="57">
        <f>Concentrations!Q64*VLOOKUP(IF(ISBLANK($A16),$B16,$A16),Radionuclide_specific,9,FALSE)*VLOOKUP($B$4,Other_food_cons,4,FALSE)*Other_F_local_coll</f>
        <v>3.4513206415701477E-15</v>
      </c>
      <c r="R16" s="44">
        <f>Concentrations!R64*VLOOKUP(IF(ISBLANK($A16),$B16,$A16),Radionuclide_specific,9,FALSE)*VLOOKUP($B$4,Other_food_cons,5,FALSE)*Other_F_local</f>
        <v>1.0560358360103375E-11</v>
      </c>
      <c r="S16" s="44">
        <f>Concentrations!S64*VLOOKUP(IF(ISBLANK($A16),$B16,$A16),Radionuclide_specific,9,FALSE)*VLOOKUP($B$4,Other_food_cons,5,FALSE)*Other_F_local_coll</f>
        <v>1.6047863877256032E-12</v>
      </c>
      <c r="T16" s="44">
        <f>Concentrations!T64*VLOOKUP(IF(ISBLANK($A16),$B16,$A16),Radionuclide_specific,9,FALSE)*VLOOKUP($B$4,Other_food_cons,5,FALSE)*Other_F_local_coll</f>
        <v>1.2550378248130866E-13</v>
      </c>
      <c r="U16" s="44">
        <f>Concentrations!U64*VLOOKUP(IF(ISBLANK($A16),$B16,$A16),Radionuclide_specific,9,FALSE)*VLOOKUP($B$4,Other_food_cons,5,FALSE)*Other_F_local_coll</f>
        <v>3.3913127927861147E-14</v>
      </c>
      <c r="V16" s="44">
        <f>Concentrations!V64*VLOOKUP(IF(ISBLANK($A16),$B16,$A16),Radionuclide_specific,9,FALSE)*VLOOKUP($B$4,Other_food_cons,5,FALSE)*Other_F_local_coll</f>
        <v>1.6284384226804368E-14</v>
      </c>
      <c r="W16" s="57">
        <f t="shared" ref="W16" si="16">C16+H16+M16+R16</f>
        <v>2.0343387379225024E-11</v>
      </c>
      <c r="X16" s="57">
        <f t="shared" ref="X16" si="17">D16+I16+N16+S16</f>
        <v>3.0914472817274334E-12</v>
      </c>
      <c r="Y16" s="57">
        <f t="shared" ref="Y16" si="18">E16+J16+O16+T16</f>
        <v>2.4176945303495028E-13</v>
      </c>
      <c r="Z16" s="57">
        <f t="shared" ref="Z16" si="19">F16+K16+P16+U16</f>
        <v>6.5329970362003956E-14</v>
      </c>
      <c r="AA16" s="57">
        <f t="shared" ref="AA16" si="20">G16+L16+Q16+V16</f>
        <v>3.137010367087393E-14</v>
      </c>
    </row>
    <row r="17" spans="1:27">
      <c r="A17" s="4" t="s">
        <v>14</v>
      </c>
      <c r="B17" s="107"/>
      <c r="C17" s="57">
        <f>Concentrations!C65*VLOOKUP(IF(ISBLANK($A17),$B17,$A17),Radionuclide_specific,9,FALSE)*VLOOKUP($B$4,Other_food_cons,2,FALSE)*Other_F_local</f>
        <v>0</v>
      </c>
      <c r="D17" s="57">
        <f>Concentrations!D65*VLOOKUP(IF(ISBLANK($A17),$B17,$A17),Radionuclide_specific,9,FALSE)*VLOOKUP($B$4,Other_food_cons,2,FALSE)*Other_F_local_coll</f>
        <v>0</v>
      </c>
      <c r="E17" s="57">
        <f>Concentrations!E65*VLOOKUP(IF(ISBLANK($A17),$B17,$A17),Radionuclide_specific,9,FALSE)*VLOOKUP($B$4,Other_food_cons,2,FALSE)*Other_F_local_coll</f>
        <v>0</v>
      </c>
      <c r="F17" s="57">
        <f>Concentrations!F65*VLOOKUP(IF(ISBLANK($A17),$B17,$A17),Radionuclide_specific,9,FALSE)*VLOOKUP($B$4,Other_food_cons,2,FALSE)*Other_F_local_coll</f>
        <v>0</v>
      </c>
      <c r="G17" s="57">
        <f>Concentrations!G65*VLOOKUP(IF(ISBLANK($A17),$B17,$A17),Radionuclide_specific,9,FALSE)*VLOOKUP($B$4,Other_food_cons,2,FALSE)*Other_F_local_coll</f>
        <v>0</v>
      </c>
      <c r="H17" s="44">
        <f>Concentrations!H65*VLOOKUP(IF(ISBLANK($A17),$B17,$A17),Radionuclide_specific,9,FALSE)*VLOOKUP($B$4,Other_food_cons,3,FALSE)*Other_F_local</f>
        <v>0</v>
      </c>
      <c r="I17" s="44">
        <f>Concentrations!I65*VLOOKUP(IF(ISBLANK($A17),$B17,$A17),Radionuclide_specific,9,FALSE)*VLOOKUP($B$4,Other_food_cons,3,FALSE)*Other_F_local_coll</f>
        <v>0</v>
      </c>
      <c r="J17" s="44">
        <f>Concentrations!J65*VLOOKUP(IF(ISBLANK($A17),$B17,$A17),Radionuclide_specific,9,FALSE)*VLOOKUP($B$4,Other_food_cons,3,FALSE)*Other_F_local_coll</f>
        <v>0</v>
      </c>
      <c r="K17" s="44">
        <f>Concentrations!K65*VLOOKUP(IF(ISBLANK($A17),$B17,$A17),Radionuclide_specific,9,FALSE)*VLOOKUP($B$4,Other_food_cons,3,FALSE)*Other_F_local_coll</f>
        <v>0</v>
      </c>
      <c r="L17" s="44">
        <f>Concentrations!L65*VLOOKUP(IF(ISBLANK($A17),$B17,$A17),Radionuclide_specific,9,FALSE)*VLOOKUP($B$4,Other_food_cons,3,FALSE)*Other_F_local_coll</f>
        <v>0</v>
      </c>
      <c r="M17" s="57">
        <f>Concentrations!M65*VLOOKUP(IF(ISBLANK($A17),$B17,$A17),Radionuclide_specific,9,FALSE)*VLOOKUP($B$4,Other_food_cons,4,FALSE)*Other_F_local</f>
        <v>0</v>
      </c>
      <c r="N17" s="57">
        <f>Concentrations!N65*VLOOKUP(IF(ISBLANK($A17),$B17,$A17),Radionuclide_specific,9,FALSE)*VLOOKUP($B$4,Other_food_cons,4,FALSE)*Other_F_local_coll</f>
        <v>0</v>
      </c>
      <c r="O17" s="57">
        <f>Concentrations!O65*VLOOKUP(IF(ISBLANK($A17),$B17,$A17),Radionuclide_specific,9,FALSE)*VLOOKUP($B$4,Other_food_cons,4,FALSE)*Other_F_local_coll</f>
        <v>0</v>
      </c>
      <c r="P17" s="57">
        <f>Concentrations!P65*VLOOKUP(IF(ISBLANK($A17),$B17,$A17),Radionuclide_specific,9,FALSE)*VLOOKUP($B$4,Other_food_cons,4,FALSE)*Other_F_local_coll</f>
        <v>0</v>
      </c>
      <c r="Q17" s="57">
        <f>Concentrations!Q65*VLOOKUP(IF(ISBLANK($A17),$B17,$A17),Radionuclide_specific,9,FALSE)*VLOOKUP($B$4,Other_food_cons,4,FALSE)*Other_F_local_coll</f>
        <v>0</v>
      </c>
      <c r="R17" s="44">
        <f>Concentrations!R65*VLOOKUP(IF(ISBLANK($A17),$B17,$A17),Radionuclide_specific,9,FALSE)*VLOOKUP($B$4,Other_food_cons,5,FALSE)*Other_F_local</f>
        <v>0</v>
      </c>
      <c r="S17" s="44">
        <f>Concentrations!S65*VLOOKUP(IF(ISBLANK($A17),$B17,$A17),Radionuclide_specific,9,FALSE)*VLOOKUP($B$4,Other_food_cons,5,FALSE)*Other_F_local_coll</f>
        <v>0</v>
      </c>
      <c r="T17" s="44">
        <f>Concentrations!T65*VLOOKUP(IF(ISBLANK($A17),$B17,$A17),Radionuclide_specific,9,FALSE)*VLOOKUP($B$4,Other_food_cons,5,FALSE)*Other_F_local_coll</f>
        <v>0</v>
      </c>
      <c r="U17" s="44">
        <f>Concentrations!U65*VLOOKUP(IF(ISBLANK($A17),$B17,$A17),Radionuclide_specific,9,FALSE)*VLOOKUP($B$4,Other_food_cons,5,FALSE)*Other_F_local_coll</f>
        <v>0</v>
      </c>
      <c r="V17" s="44">
        <f>Concentrations!V65*VLOOKUP(IF(ISBLANK($A17),$B17,$A17),Radionuclide_specific,9,FALSE)*VLOOKUP($B$4,Other_food_cons,5,FALSE)*Other_F_local_coll</f>
        <v>0</v>
      </c>
      <c r="W17" s="57">
        <f t="shared" si="11"/>
        <v>0</v>
      </c>
      <c r="X17" s="57">
        <f t="shared" si="12"/>
        <v>0</v>
      </c>
      <c r="Y17" s="57">
        <f t="shared" si="13"/>
        <v>0</v>
      </c>
      <c r="Z17" s="57">
        <f t="shared" si="14"/>
        <v>0</v>
      </c>
      <c r="AA17" s="57">
        <f t="shared" si="15"/>
        <v>0</v>
      </c>
    </row>
    <row r="18" spans="1:27">
      <c r="A18" s="4" t="s">
        <v>21</v>
      </c>
      <c r="B18" s="107"/>
      <c r="C18" s="57">
        <f>Concentrations!C66*VLOOKUP(IF(ISBLANK($A18),$B18,$A18),Radionuclide_specific,9,FALSE)*VLOOKUP($B$4,Other_food_cons,2,FALSE)*Other_F_local</f>
        <v>6.7327510438559696E-11</v>
      </c>
      <c r="D18" s="57">
        <f>Concentrations!D66*VLOOKUP(IF(ISBLANK($A18),$B18,$A18),Radionuclide_specific,9,FALSE)*VLOOKUP($B$4,Other_food_cons,2,FALSE)*Other_F_local_coll</f>
        <v>1.0238708336065615E-11</v>
      </c>
      <c r="E18" s="57">
        <f>Concentrations!E66*VLOOKUP(IF(ISBLANK($A18),$B18,$A18),Radionuclide_specific,9,FALSE)*VLOOKUP($B$4,Other_food_cons,2,FALSE)*Other_F_local_coll</f>
        <v>8.0395070590425236E-13</v>
      </c>
      <c r="F18" s="57">
        <f>Concentrations!F66*VLOOKUP(IF(ISBLANK($A18),$B18,$A18),Radionuclide_specific,9,FALSE)*VLOOKUP($B$4,Other_food_cons,2,FALSE)*Other_F_local_coll</f>
        <v>2.1881689598346595E-13</v>
      </c>
      <c r="G18" s="57">
        <f>Concentrations!G66*VLOOKUP(IF(ISBLANK($A18),$B18,$A18),Radionuclide_specific,9,FALSE)*VLOOKUP($B$4,Other_food_cons,2,FALSE)*Other_F_local_coll</f>
        <v>1.0591895273985159E-13</v>
      </c>
      <c r="H18" s="44">
        <f>Concentrations!H66*VLOOKUP(IF(ISBLANK($A18),$B18,$A18),Radionuclide_specific,9,FALSE)*VLOOKUP($B$4,Other_food_cons,3,FALSE)*Other_F_local</f>
        <v>1.2078305755994179E-10</v>
      </c>
      <c r="I18" s="44">
        <f>Concentrations!I66*VLOOKUP(IF(ISBLANK($A18),$B18,$A18),Radionuclide_specific,9,FALSE)*VLOOKUP($B$4,Other_food_cons,3,FALSE)*Other_F_local_coll</f>
        <v>1.8367863154883713E-11</v>
      </c>
      <c r="J18" s="44">
        <f>Concentrations!J66*VLOOKUP(IF(ISBLANK($A18),$B18,$A18),Radionuclide_specific,9,FALSE)*VLOOKUP($B$4,Other_food_cons,3,FALSE)*Other_F_local_coll</f>
        <v>1.4422577599271535E-12</v>
      </c>
      <c r="K18" s="44">
        <f>Concentrations!K66*VLOOKUP(IF(ISBLANK($A18),$B18,$A18),Radionuclide_specific,9,FALSE)*VLOOKUP($B$4,Other_food_cons,3,FALSE)*Other_F_local_coll</f>
        <v>3.9254939875991877E-13</v>
      </c>
      <c r="L18" s="44">
        <f>Concentrations!L66*VLOOKUP(IF(ISBLANK($A18),$B18,$A18),Radionuclide_specific,9,FALSE)*VLOOKUP($B$4,Other_food_cons,3,FALSE)*Other_F_local_coll</f>
        <v>1.9001467427108883E-13</v>
      </c>
      <c r="M18" s="57">
        <f>Concentrations!M66*VLOOKUP(IF(ISBLANK($A18),$B18,$A18),Radionuclide_specific,9,FALSE)*VLOOKUP($B$4,Other_food_cons,4,FALSE)*Other_F_local</f>
        <v>3.5455714348330338E-11</v>
      </c>
      <c r="N18" s="57">
        <f>Concentrations!N66*VLOOKUP(IF(ISBLANK($A18),$B18,$A18),Radionuclide_specific,9,FALSE)*VLOOKUP($B$4,Other_food_cons,4,FALSE)*Other_F_local_coll</f>
        <v>5.3918630838234958E-12</v>
      </c>
      <c r="O18" s="57">
        <f>Concentrations!O66*VLOOKUP(IF(ISBLANK($A18),$B18,$A18),Radionuclide_specific,9,FALSE)*VLOOKUP($B$4,Other_food_cons,4,FALSE)*Other_F_local_coll</f>
        <v>4.2337294804167553E-13</v>
      </c>
      <c r="P18" s="57">
        <f>Concentrations!P66*VLOOKUP(IF(ISBLANK($A18),$B18,$A18),Radionuclide_specific,9,FALSE)*VLOOKUP($B$4,Other_food_cons,4,FALSE)*Other_F_local_coll</f>
        <v>1.1523238135558262E-13</v>
      </c>
      <c r="Q18" s="57">
        <f>Concentrations!Q66*VLOOKUP(IF(ISBLANK($A18),$B18,$A18),Radionuclide_specific,9,FALSE)*VLOOKUP($B$4,Other_food_cons,4,FALSE)*Other_F_local_coll</f>
        <v>5.5778568195322354E-14</v>
      </c>
      <c r="R18" s="44">
        <f>Concentrations!R66*VLOOKUP(IF(ISBLANK($A18),$B18,$A18),Radionuclide_specific,9,FALSE)*VLOOKUP($B$4,Other_food_cons,5,FALSE)*Other_F_local</f>
        <v>4.2845781273392167E-12</v>
      </c>
      <c r="S18" s="44">
        <f>Concentrations!S66*VLOOKUP(IF(ISBLANK($A18),$B18,$A18),Radionuclide_specific,9,FALSE)*VLOOKUP($B$4,Other_food_cons,5,FALSE)*Other_F_local_coll</f>
        <v>6.5156940310372916E-13</v>
      </c>
      <c r="T18" s="44">
        <f>Concentrations!T66*VLOOKUP(IF(ISBLANK($A18),$B18,$A18),Radionuclide_specific,9,FALSE)*VLOOKUP($B$4,Other_food_cons,5,FALSE)*Other_F_local_coll</f>
        <v>5.1161695828923791E-14</v>
      </c>
      <c r="U18" s="44">
        <f>Concentrations!U66*VLOOKUP(IF(ISBLANK($A18),$B18,$A18),Radionuclide_specific,9,FALSE)*VLOOKUP($B$4,Other_food_cons,5,FALSE)*Other_F_local_coll</f>
        <v>1.3925037184890074E-14</v>
      </c>
      <c r="V18" s="44">
        <f>Concentrations!V66*VLOOKUP(IF(ISBLANK($A18),$B18,$A18),Radionuclide_specific,9,FALSE)*VLOOKUP($B$4,Other_food_cons,5,FALSE)*Other_F_local_coll</f>
        <v>6.7404546109569862E-15</v>
      </c>
      <c r="W18" s="57">
        <f t="shared" si="11"/>
        <v>2.2785086047417102E-10</v>
      </c>
      <c r="X18" s="57">
        <f t="shared" si="12"/>
        <v>3.4650003977876551E-11</v>
      </c>
      <c r="Y18" s="57">
        <f t="shared" si="13"/>
        <v>2.7207431097020052E-12</v>
      </c>
      <c r="Z18" s="57">
        <f t="shared" si="14"/>
        <v>7.4052371328385741E-13</v>
      </c>
      <c r="AA18" s="57">
        <f t="shared" si="15"/>
        <v>3.5845264981721976E-13</v>
      </c>
    </row>
    <row r="19" spans="1:27">
      <c r="A19" s="2"/>
      <c r="B19" s="107" t="s">
        <v>146</v>
      </c>
      <c r="C19" s="57">
        <f>Concentrations!C67*VLOOKUP(IF(ISBLANK($A19),$B19,$A19),Radionuclide_specific,9,FALSE)*VLOOKUP($B$4,Other_food_cons,2,FALSE)*Other_F_local</f>
        <v>0</v>
      </c>
      <c r="D19" s="57">
        <f>Concentrations!D67*VLOOKUP(IF(ISBLANK($A19),$B19,$A19),Radionuclide_specific,9,FALSE)*VLOOKUP($B$4,Other_food_cons,2,FALSE)*Other_F_local_coll</f>
        <v>0</v>
      </c>
      <c r="E19" s="57">
        <f>Concentrations!E67*VLOOKUP(IF(ISBLANK($A19),$B19,$A19),Radionuclide_specific,9,FALSE)*VLOOKUP($B$4,Other_food_cons,2,FALSE)*Other_F_local_coll</f>
        <v>0</v>
      </c>
      <c r="F19" s="57">
        <f>Concentrations!F67*VLOOKUP(IF(ISBLANK($A19),$B19,$A19),Radionuclide_specific,9,FALSE)*VLOOKUP($B$4,Other_food_cons,2,FALSE)*Other_F_local_coll</f>
        <v>0</v>
      </c>
      <c r="G19" s="57">
        <f>Concentrations!G67*VLOOKUP(IF(ISBLANK($A19),$B19,$A19),Radionuclide_specific,9,FALSE)*VLOOKUP($B$4,Other_food_cons,2,FALSE)*Other_F_local_coll</f>
        <v>0</v>
      </c>
      <c r="H19" s="44">
        <f>Concentrations!H67*VLOOKUP(IF(ISBLANK($A19),$B19,$A19),Radionuclide_specific,9,FALSE)*VLOOKUP($B$4,Other_food_cons,3,FALSE)*Other_F_local</f>
        <v>0</v>
      </c>
      <c r="I19" s="44">
        <f>Concentrations!I67*VLOOKUP(IF(ISBLANK($A19),$B19,$A19),Radionuclide_specific,9,FALSE)*VLOOKUP($B$4,Other_food_cons,3,FALSE)*Other_F_local_coll</f>
        <v>0</v>
      </c>
      <c r="J19" s="44">
        <f>Concentrations!J67*VLOOKUP(IF(ISBLANK($A19),$B19,$A19),Radionuclide_specific,9,FALSE)*VLOOKUP($B$4,Other_food_cons,3,FALSE)*Other_F_local_coll</f>
        <v>0</v>
      </c>
      <c r="K19" s="44">
        <f>Concentrations!K67*VLOOKUP(IF(ISBLANK($A19),$B19,$A19),Radionuclide_specific,9,FALSE)*VLOOKUP($B$4,Other_food_cons,3,FALSE)*Other_F_local_coll</f>
        <v>0</v>
      </c>
      <c r="L19" s="44">
        <f>Concentrations!L67*VLOOKUP(IF(ISBLANK($A19),$B19,$A19),Radionuclide_specific,9,FALSE)*VLOOKUP($B$4,Other_food_cons,3,FALSE)*Other_F_local_coll</f>
        <v>0</v>
      </c>
      <c r="M19" s="57">
        <f>Concentrations!M67*VLOOKUP(IF(ISBLANK($A19),$B19,$A19),Radionuclide_specific,9,FALSE)*VLOOKUP($B$4,Other_food_cons,4,FALSE)*Other_F_local</f>
        <v>0</v>
      </c>
      <c r="N19" s="57">
        <f>Concentrations!N67*VLOOKUP(IF(ISBLANK($A19),$B19,$A19),Radionuclide_specific,9,FALSE)*VLOOKUP($B$4,Other_food_cons,4,FALSE)*Other_F_local_coll</f>
        <v>0</v>
      </c>
      <c r="O19" s="57">
        <f>Concentrations!O67*VLOOKUP(IF(ISBLANK($A19),$B19,$A19),Radionuclide_specific,9,FALSE)*VLOOKUP($B$4,Other_food_cons,4,FALSE)*Other_F_local_coll</f>
        <v>0</v>
      </c>
      <c r="P19" s="57">
        <f>Concentrations!P67*VLOOKUP(IF(ISBLANK($A19),$B19,$A19),Radionuclide_specific,9,FALSE)*VLOOKUP($B$4,Other_food_cons,4,FALSE)*Other_F_local_coll</f>
        <v>0</v>
      </c>
      <c r="Q19" s="57">
        <f>Concentrations!Q67*VLOOKUP(IF(ISBLANK($A19),$B19,$A19),Radionuclide_specific,9,FALSE)*VLOOKUP($B$4,Other_food_cons,4,FALSE)*Other_F_local_coll</f>
        <v>0</v>
      </c>
      <c r="R19" s="44">
        <f>Concentrations!R67*VLOOKUP(IF(ISBLANK($A19),$B19,$A19),Radionuclide_specific,9,FALSE)*VLOOKUP($B$4,Other_food_cons,5,FALSE)*Other_F_local</f>
        <v>0</v>
      </c>
      <c r="S19" s="44">
        <f>Concentrations!S67*VLOOKUP(IF(ISBLANK($A19),$B19,$A19),Radionuclide_specific,9,FALSE)*VLOOKUP($B$4,Other_food_cons,5,FALSE)*Other_F_local_coll</f>
        <v>0</v>
      </c>
      <c r="T19" s="44">
        <f>Concentrations!T67*VLOOKUP(IF(ISBLANK($A19),$B19,$A19),Radionuclide_specific,9,FALSE)*VLOOKUP($B$4,Other_food_cons,5,FALSE)*Other_F_local_coll</f>
        <v>0</v>
      </c>
      <c r="U19" s="44">
        <f>Concentrations!U67*VLOOKUP(IF(ISBLANK($A19),$B19,$A19),Radionuclide_specific,9,FALSE)*VLOOKUP($B$4,Other_food_cons,5,FALSE)*Other_F_local_coll</f>
        <v>0</v>
      </c>
      <c r="V19" s="44">
        <f>Concentrations!V67*VLOOKUP(IF(ISBLANK($A19),$B19,$A19),Radionuclide_specific,9,FALSE)*VLOOKUP($B$4,Other_food_cons,5,FALSE)*Other_F_local_coll</f>
        <v>0</v>
      </c>
      <c r="W19" s="57">
        <f t="shared" si="11"/>
        <v>0</v>
      </c>
      <c r="X19" s="57">
        <f t="shared" si="12"/>
        <v>0</v>
      </c>
      <c r="Y19" s="57">
        <f t="shared" si="13"/>
        <v>0</v>
      </c>
      <c r="Z19" s="57">
        <f t="shared" si="14"/>
        <v>0</v>
      </c>
      <c r="AA19" s="57">
        <f t="shared" si="15"/>
        <v>0</v>
      </c>
    </row>
    <row r="20" spans="1:27">
      <c r="A20" s="4" t="s">
        <v>263</v>
      </c>
      <c r="B20" s="107"/>
      <c r="C20" s="57">
        <f>Concentrations!C68*VLOOKUP(IF(ISBLANK($A20),$B20,$A20),Radionuclide_specific,9,FALSE)*VLOOKUP($B$4,Other_food_cons,2,FALSE)*Other_F_local</f>
        <v>2.3216799300120668E-13</v>
      </c>
      <c r="D20" s="57">
        <f>Concentrations!D68*VLOOKUP(IF(ISBLANK($A20),$B20,$A20),Radionuclide_specific,9,FALSE)*VLOOKUP($B$4,Other_food_cons,2,FALSE)*Other_F_local_coll</f>
        <v>3.5289818851344717E-14</v>
      </c>
      <c r="E20" s="57">
        <f>Concentrations!E68*VLOOKUP(IF(ISBLANK($A20),$B20,$A20),Radionuclide_specific,9,FALSE)*VLOOKUP($B$4,Other_food_cons,2,FALSE)*Other_F_local_coll</f>
        <v>2.7637058874864092E-15</v>
      </c>
      <c r="F20" s="57">
        <f>Concentrations!F68*VLOOKUP(IF(ISBLANK($A20),$B20,$A20),Radionuclide_specific,9,FALSE)*VLOOKUP($B$4,Other_food_cons,2,FALSE)*Other_F_local_coll</f>
        <v>7.4866566776171692E-16</v>
      </c>
      <c r="G20" s="57">
        <f>Concentrations!G68*VLOOKUP(IF(ISBLANK($A20),$B20,$A20),Radionuclide_specific,9,FALSE)*VLOOKUP($B$4,Other_food_cons,2,FALSE)*Other_F_local_coll</f>
        <v>3.6049316403546765E-16</v>
      </c>
      <c r="H20" s="44">
        <f>Concentrations!H68*VLOOKUP(IF(ISBLANK($A20),$B20,$A20),Radionuclide_specific,9,FALSE)*VLOOKUP($B$4,Other_food_cons,3,FALSE)*Other_F_local</f>
        <v>4.3313025753850988E-12</v>
      </c>
      <c r="I20" s="44">
        <f>Concentrations!I68*VLOOKUP(IF(ISBLANK($A20),$B20,$A20),Radionuclide_specific,9,FALSE)*VLOOKUP($B$4,Other_food_cons,3,FALSE)*Other_F_local_coll</f>
        <v>6.5836328815104407E-13</v>
      </c>
      <c r="J20" s="44">
        <f>Concentrations!J68*VLOOKUP(IF(ISBLANK($A20),$B20,$A20),Radionuclide_specific,9,FALSE)*VLOOKUP($B$4,Other_food_cons,3,FALSE)*Other_F_local_coll</f>
        <v>5.1559417270814889E-14</v>
      </c>
      <c r="K20" s="44">
        <f>Concentrations!K68*VLOOKUP(IF(ISBLANK($A20),$B20,$A20),Radionuclide_specific,9,FALSE)*VLOOKUP($B$4,Other_food_cons,3,FALSE)*Other_F_local_coll</f>
        <v>1.396703091137061E-14</v>
      </c>
      <c r="L20" s="44">
        <f>Concentrations!L68*VLOOKUP(IF(ISBLANK($A20),$B20,$A20),Radionuclide_specific,9,FALSE)*VLOOKUP($B$4,Other_food_cons,3,FALSE)*Other_F_local_coll</f>
        <v>6.7253239760203674E-15</v>
      </c>
      <c r="M20" s="57">
        <f>Concentrations!M68*VLOOKUP(IF(ISBLANK($A20),$B20,$A20),Radionuclide_specific,9,FALSE)*VLOOKUP($B$4,Other_food_cons,4,FALSE)*Other_F_local</f>
        <v>6.2734896883464168E-15</v>
      </c>
      <c r="N20" s="57">
        <f>Concentrations!N68*VLOOKUP(IF(ISBLANK($A20),$B20,$A20),Radionuclide_specific,9,FALSE)*VLOOKUP($B$4,Other_food_cons,4,FALSE)*Other_F_local_coll</f>
        <v>9.5357810439604134E-16</v>
      </c>
      <c r="O20" s="57">
        <f>Concentrations!O68*VLOOKUP(IF(ISBLANK($A20),$B20,$A20),Radionuclide_specific,9,FALSE)*VLOOKUP($B$4,Other_food_cons,4,FALSE)*Other_F_local_coll</f>
        <v>7.4679029450360784E-17</v>
      </c>
      <c r="P20" s="57">
        <f>Concentrations!P68*VLOOKUP(IF(ISBLANK($A20),$B20,$A20),Radionuclide_specific,9,FALSE)*VLOOKUP($B$4,Other_food_cons,4,FALSE)*Other_F_local_coll</f>
        <v>2.0229947659915822E-17</v>
      </c>
      <c r="Q20" s="57">
        <f>Concentrations!Q68*VLOOKUP(IF(ISBLANK($A20),$B20,$A20),Radionuclide_specific,9,FALSE)*VLOOKUP($B$4,Other_food_cons,4,FALSE)*Other_F_local_coll</f>
        <v>9.7410074406084276E-18</v>
      </c>
      <c r="R20" s="44">
        <f>Concentrations!R68*VLOOKUP(IF(ISBLANK($A20),$B20,$A20),Radionuclide_specific,9,FALSE)*VLOOKUP($B$4,Other_food_cons,5,FALSE)*Other_F_local</f>
        <v>3.1515959086482534E-12</v>
      </c>
      <c r="S20" s="44">
        <f>Concentrations!S68*VLOOKUP(IF(ISBLANK($A20),$B20,$A20),Radionuclide_specific,9,FALSE)*VLOOKUP($B$4,Other_food_cons,5,FALSE)*Other_F_local_coll</f>
        <v>4.7904643215939736E-13</v>
      </c>
      <c r="T20" s="44">
        <f>Concentrations!T68*VLOOKUP(IF(ISBLANK($A20),$B20,$A20),Radionuclide_specific,9,FALSE)*VLOOKUP($B$4,Other_food_cons,5,FALSE)*Other_F_local_coll</f>
        <v>3.7516300395739676E-14</v>
      </c>
      <c r="U20" s="44">
        <f>Concentrations!U68*VLOOKUP(IF(ISBLANK($A20),$B20,$A20),Radionuclide_specific,9,FALSE)*VLOOKUP($B$4,Other_food_cons,5,FALSE)*Other_F_local_coll</f>
        <v>1.0162863644391222E-14</v>
      </c>
      <c r="V20" s="44">
        <f>Concentrations!V68*VLOOKUP(IF(ISBLANK($A20),$B20,$A20),Radionuclide_specific,9,FALSE)*VLOOKUP($B$4,Other_food_cons,5,FALSE)*Other_F_local_coll</f>
        <v>4.8935633468819207E-15</v>
      </c>
      <c r="W20" s="57">
        <f t="shared" ref="W20:W21" si="21">C20+H20+M20+R20</f>
        <v>7.7213399667229051E-12</v>
      </c>
      <c r="X20" s="57">
        <f t="shared" ref="X20:X21" si="22">D20+I20+N20+S20</f>
        <v>1.1736531172661821E-12</v>
      </c>
      <c r="Y20" s="57">
        <f t="shared" ref="Y20:Y21" si="23">E20+J20+O20+T20</f>
        <v>9.1914102583491334E-14</v>
      </c>
      <c r="Z20" s="57">
        <f t="shared" ref="Z20:Z21" si="24">F20+K20+P20+U20</f>
        <v>2.4898790171183463E-14</v>
      </c>
      <c r="AA20" s="57">
        <f t="shared" ref="AA20:AA21" si="25">G20+L20+Q20+V20</f>
        <v>1.1989121494378364E-14</v>
      </c>
    </row>
    <row r="21" spans="1:27">
      <c r="A21" s="2"/>
      <c r="B21" s="107" t="s">
        <v>264</v>
      </c>
      <c r="C21" s="57">
        <f>Concentrations!C69*VLOOKUP(IF(ISBLANK($A21),$B21,$A21),Radionuclide_specific,9,FALSE)*VLOOKUP($B$4,Other_food_cons,2,FALSE)*Other_F_local</f>
        <v>0</v>
      </c>
      <c r="D21" s="57">
        <f>Concentrations!D69*VLOOKUP(IF(ISBLANK($A21),$B21,$A21),Radionuclide_specific,9,FALSE)*VLOOKUP($B$4,Other_food_cons,2,FALSE)*Other_F_local_coll</f>
        <v>0</v>
      </c>
      <c r="E21" s="57">
        <f>Concentrations!E69*VLOOKUP(IF(ISBLANK($A21),$B21,$A21),Radionuclide_specific,9,FALSE)*VLOOKUP($B$4,Other_food_cons,2,FALSE)*Other_F_local_coll</f>
        <v>0</v>
      </c>
      <c r="F21" s="57">
        <f>Concentrations!F69*VLOOKUP(IF(ISBLANK($A21),$B21,$A21),Radionuclide_specific,9,FALSE)*VLOOKUP($B$4,Other_food_cons,2,FALSE)*Other_F_local_coll</f>
        <v>0</v>
      </c>
      <c r="G21" s="57">
        <f>Concentrations!G69*VLOOKUP(IF(ISBLANK($A21),$B21,$A21),Radionuclide_specific,9,FALSE)*VLOOKUP($B$4,Other_food_cons,2,FALSE)*Other_F_local_coll</f>
        <v>0</v>
      </c>
      <c r="H21" s="44">
        <f>Concentrations!H69*VLOOKUP(IF(ISBLANK($A21),$B21,$A21),Radionuclide_specific,9,FALSE)*VLOOKUP($B$4,Other_food_cons,3,FALSE)*Other_F_local</f>
        <v>0</v>
      </c>
      <c r="I21" s="44">
        <f>Concentrations!I69*VLOOKUP(IF(ISBLANK($A21),$B21,$A21),Radionuclide_specific,9,FALSE)*VLOOKUP($B$4,Other_food_cons,3,FALSE)*Other_F_local_coll</f>
        <v>0</v>
      </c>
      <c r="J21" s="44">
        <f>Concentrations!J69*VLOOKUP(IF(ISBLANK($A21),$B21,$A21),Radionuclide_specific,9,FALSE)*VLOOKUP($B$4,Other_food_cons,3,FALSE)*Other_F_local_coll</f>
        <v>0</v>
      </c>
      <c r="K21" s="44">
        <f>Concentrations!K69*VLOOKUP(IF(ISBLANK($A21),$B21,$A21),Radionuclide_specific,9,FALSE)*VLOOKUP($B$4,Other_food_cons,3,FALSE)*Other_F_local_coll</f>
        <v>0</v>
      </c>
      <c r="L21" s="44">
        <f>Concentrations!L69*VLOOKUP(IF(ISBLANK($A21),$B21,$A21),Radionuclide_specific,9,FALSE)*VLOOKUP($B$4,Other_food_cons,3,FALSE)*Other_F_local_coll</f>
        <v>0</v>
      </c>
      <c r="M21" s="57">
        <f>Concentrations!M69*VLOOKUP(IF(ISBLANK($A21),$B21,$A21),Radionuclide_specific,9,FALSE)*VLOOKUP($B$4,Other_food_cons,4,FALSE)*Other_F_local</f>
        <v>0</v>
      </c>
      <c r="N21" s="57">
        <f>Concentrations!N69*VLOOKUP(IF(ISBLANK($A21),$B21,$A21),Radionuclide_specific,9,FALSE)*VLOOKUP($B$4,Other_food_cons,4,FALSE)*Other_F_local_coll</f>
        <v>0</v>
      </c>
      <c r="O21" s="57">
        <f>Concentrations!O69*VLOOKUP(IF(ISBLANK($A21),$B21,$A21),Radionuclide_specific,9,FALSE)*VLOOKUP($B$4,Other_food_cons,4,FALSE)*Other_F_local_coll</f>
        <v>0</v>
      </c>
      <c r="P21" s="57">
        <f>Concentrations!P69*VLOOKUP(IF(ISBLANK($A21),$B21,$A21),Radionuclide_specific,9,FALSE)*VLOOKUP($B$4,Other_food_cons,4,FALSE)*Other_F_local_coll</f>
        <v>0</v>
      </c>
      <c r="Q21" s="57">
        <f>Concentrations!Q69*VLOOKUP(IF(ISBLANK($A21),$B21,$A21),Radionuclide_specific,9,FALSE)*VLOOKUP($B$4,Other_food_cons,4,FALSE)*Other_F_local_coll</f>
        <v>0</v>
      </c>
      <c r="R21" s="44">
        <f>Concentrations!R69*VLOOKUP(IF(ISBLANK($A21),$B21,$A21),Radionuclide_specific,9,FALSE)*VLOOKUP($B$4,Other_food_cons,5,FALSE)*Other_F_local</f>
        <v>0</v>
      </c>
      <c r="S21" s="44">
        <f>Concentrations!S69*VLOOKUP(IF(ISBLANK($A21),$B21,$A21),Radionuclide_specific,9,FALSE)*VLOOKUP($B$4,Other_food_cons,5,FALSE)*Other_F_local_coll</f>
        <v>0</v>
      </c>
      <c r="T21" s="44">
        <f>Concentrations!T69*VLOOKUP(IF(ISBLANK($A21),$B21,$A21),Radionuclide_specific,9,FALSE)*VLOOKUP($B$4,Other_food_cons,5,FALSE)*Other_F_local_coll</f>
        <v>0</v>
      </c>
      <c r="U21" s="44">
        <f>Concentrations!U69*VLOOKUP(IF(ISBLANK($A21),$B21,$A21),Radionuclide_specific,9,FALSE)*VLOOKUP($B$4,Other_food_cons,5,FALSE)*Other_F_local_coll</f>
        <v>0</v>
      </c>
      <c r="V21" s="44">
        <f>Concentrations!V69*VLOOKUP(IF(ISBLANK($A21),$B21,$A21),Radionuclide_specific,9,FALSE)*VLOOKUP($B$4,Other_food_cons,5,FALSE)*Other_F_local_coll</f>
        <v>0</v>
      </c>
      <c r="W21" s="57">
        <f t="shared" si="21"/>
        <v>0</v>
      </c>
      <c r="X21" s="57">
        <f t="shared" si="22"/>
        <v>0</v>
      </c>
      <c r="Y21" s="57">
        <f t="shared" si="23"/>
        <v>0</v>
      </c>
      <c r="Z21" s="57">
        <f t="shared" si="24"/>
        <v>0</v>
      </c>
      <c r="AA21" s="57">
        <f t="shared" si="25"/>
        <v>0</v>
      </c>
    </row>
    <row r="22" spans="1:27">
      <c r="A22" s="4" t="s">
        <v>166</v>
      </c>
      <c r="B22" s="107"/>
      <c r="C22" s="57">
        <f>Concentrations!C70*VLOOKUP(IF(ISBLANK($A22),$B22,$A22),Radionuclide_specific,9,FALSE)*VLOOKUP($B$4,Other_food_cons,2,FALSE)*Other_F_local</f>
        <v>2.2495678996195705E-10</v>
      </c>
      <c r="D22" s="57">
        <f>Concentrations!D70*VLOOKUP(IF(ISBLANK($A22),$B22,$A22),Radionuclide_specific,9,FALSE)*VLOOKUP($B$4,Other_food_cons,2,FALSE)*Other_F_local_coll</f>
        <v>3.421047446846148E-11</v>
      </c>
      <c r="E22" s="57">
        <f>Concentrations!E70*VLOOKUP(IF(ISBLANK($A22),$B22,$A22),Radionuclide_specific,9,FALSE)*VLOOKUP($B$4,Other_food_cons,2,FALSE)*Other_F_local_coll</f>
        <v>2.6864843928752775E-12</v>
      </c>
      <c r="F22" s="57">
        <f>Concentrations!F70*VLOOKUP(IF(ISBLANK($A22),$B22,$A22),Radionuclide_specific,9,FALSE)*VLOOKUP($B$4,Other_food_cons,2,FALSE)*Other_F_local_coll</f>
        <v>7.3132346694148656E-13</v>
      </c>
      <c r="G22" s="57">
        <f>Concentrations!G70*VLOOKUP(IF(ISBLANK($A22),$B22,$A22),Radionuclide_specific,9,FALSE)*VLOOKUP($B$4,Other_food_cons,2,FALSE)*Other_F_local_coll</f>
        <v>3.5406604906657128E-13</v>
      </c>
      <c r="H22" s="44">
        <f>Concentrations!H70*VLOOKUP(IF(ISBLANK($A22),$B22,$A22),Radionuclide_specific,9,FALSE)*VLOOKUP($B$4,Other_food_cons,3,FALSE)*Other_F_local</f>
        <v>1.5118735388773549E-10</v>
      </c>
      <c r="I22" s="44">
        <f>Concentrations!I70*VLOOKUP(IF(ISBLANK($A22),$B22,$A22),Radionuclide_specific,9,FALSE)*VLOOKUP($B$4,Other_food_cons,3,FALSE)*Other_F_local_coll</f>
        <v>2.2991931521628249E-11</v>
      </c>
      <c r="J22" s="44">
        <f>Concentrations!J70*VLOOKUP(IF(ISBLANK($A22),$B22,$A22),Radionuclide_specific,9,FALSE)*VLOOKUP($B$4,Other_food_cons,3,FALSE)*Other_F_local_coll</f>
        <v>1.805513257404677E-12</v>
      </c>
      <c r="K22" s="44">
        <f>Concentrations!K70*VLOOKUP(IF(ISBLANK($A22),$B22,$A22),Radionuclide_specific,9,FALSE)*VLOOKUP($B$4,Other_food_cons,3,FALSE)*Other_F_local_coll</f>
        <v>4.915026562282754E-13</v>
      </c>
      <c r="L22" s="44">
        <f>Concentrations!L70*VLOOKUP(IF(ISBLANK($A22),$B22,$A22),Radionuclide_specific,9,FALSE)*VLOOKUP($B$4,Other_food_cons,3,FALSE)*Other_F_local_coll</f>
        <v>2.3795818329783539E-13</v>
      </c>
      <c r="M22" s="57">
        <f>Concentrations!M70*VLOOKUP(IF(ISBLANK($A22),$B22,$A22),Radionuclide_specific,9,FALSE)*VLOOKUP($B$4,Other_food_cons,4,FALSE)*Other_F_local</f>
        <v>2.8039010684393404E-11</v>
      </c>
      <c r="N22" s="57">
        <f>Concentrations!N70*VLOOKUP(IF(ISBLANK($A22),$B22,$A22),Radionuclide_specific,9,FALSE)*VLOOKUP($B$4,Other_food_cons,4,FALSE)*Other_F_local_coll</f>
        <v>4.2640538180758011E-12</v>
      </c>
      <c r="O22" s="57">
        <f>Concentrations!O70*VLOOKUP(IF(ISBLANK($A22),$B22,$A22),Radionuclide_specific,9,FALSE)*VLOOKUP($B$4,Other_food_cons,4,FALSE)*Other_F_local_coll</f>
        <v>3.3484814842897003E-13</v>
      </c>
      <c r="P22" s="57">
        <f>Concentrations!P70*VLOOKUP(IF(ISBLANK($A22),$B22,$A22),Radionuclide_specific,9,FALSE)*VLOOKUP($B$4,Other_food_cons,4,FALSE)*Other_F_local_coll</f>
        <v>9.1153445542976104E-14</v>
      </c>
      <c r="Q22" s="57">
        <f>Concentrations!Q70*VLOOKUP(IF(ISBLANK($A22),$B22,$A22),Radionuclide_specific,9,FALSE)*VLOOKUP($B$4,Other_food_cons,4,FALSE)*Other_F_local_coll</f>
        <v>4.4131416235257622E-14</v>
      </c>
      <c r="R22" s="44">
        <f>Concentrations!R70*VLOOKUP(IF(ISBLANK($A22),$B22,$A22),Radionuclide_specific,9,FALSE)*VLOOKUP($B$4,Other_food_cons,5,FALSE)*Other_F_local</f>
        <v>1.0660458551904536E-11</v>
      </c>
      <c r="S22" s="44">
        <f>Concentrations!S70*VLOOKUP(IF(ISBLANK($A22),$B22,$A22),Radionuclide_specific,9,FALSE)*VLOOKUP($B$4,Other_food_cons,5,FALSE)*Other_F_local_coll</f>
        <v>1.621197320488513E-12</v>
      </c>
      <c r="T22" s="44">
        <f>Concentrations!T70*VLOOKUP(IF(ISBLANK($A22),$B22,$A22),Radionuclide_specific,9,FALSE)*VLOOKUP($B$4,Other_food_cons,5,FALSE)*Other_F_local_coll</f>
        <v>1.2730958476705037E-13</v>
      </c>
      <c r="U22" s="44">
        <f>Concentrations!U70*VLOOKUP(IF(ISBLANK($A22),$B22,$A22),Radionuclide_specific,9,FALSE)*VLOOKUP($B$4,Other_food_cons,5,FALSE)*Other_F_local_coll</f>
        <v>3.4656626762336375E-14</v>
      </c>
      <c r="V22" s="44">
        <f>Concentrations!V70*VLOOKUP(IF(ISBLANK($A22),$B22,$A22),Radionuclide_specific,9,FALSE)*VLOOKUP($B$4,Other_food_cons,5,FALSE)*Other_F_local_coll</f>
        <v>1.6778806460338878E-14</v>
      </c>
      <c r="W22" s="57">
        <f t="shared" si="11"/>
        <v>4.1484361308599046E-10</v>
      </c>
      <c r="X22" s="57">
        <f t="shared" si="12"/>
        <v>6.3087657128654034E-11</v>
      </c>
      <c r="Y22" s="57">
        <f t="shared" si="13"/>
        <v>4.9541553834759753E-12</v>
      </c>
      <c r="Z22" s="57">
        <f t="shared" si="14"/>
        <v>1.3486361954750745E-12</v>
      </c>
      <c r="AA22" s="57">
        <f t="shared" si="15"/>
        <v>6.5293445506000322E-13</v>
      </c>
    </row>
    <row r="23" spans="1:27">
      <c r="A23" s="4" t="s">
        <v>13</v>
      </c>
      <c r="B23" s="107"/>
      <c r="C23" s="57">
        <f>Concentrations!C71*VLOOKUP(IF(ISBLANK($A23),$B23,$A23),Radionuclide_specific,9,FALSE)*VLOOKUP($B$4,Other_food_cons,2,FALSE)*Other_F_local</f>
        <v>3.1408041979579198E-12</v>
      </c>
      <c r="D23" s="57">
        <f>Concentrations!D71*VLOOKUP(IF(ISBLANK($A23),$B23,$A23),Radionuclide_specific,9,FALSE)*VLOOKUP($B$4,Other_food_cons,2,FALSE)*Other_F_local_coll</f>
        <v>4.6703610160276368E-13</v>
      </c>
      <c r="E23" s="57">
        <f>Concentrations!E71*VLOOKUP(IF(ISBLANK($A23),$B23,$A23),Radionuclide_specific,9,FALSE)*VLOOKUP($B$4,Other_food_cons,2,FALSE)*Other_F_local_coll</f>
        <v>3.2374776564860081E-14</v>
      </c>
      <c r="F23" s="57">
        <f>Concentrations!F71*VLOOKUP(IF(ISBLANK($A23),$B23,$A23),Radionuclide_specific,9,FALSE)*VLOOKUP($B$4,Other_food_cons,2,FALSE)*Other_F_local_coll</f>
        <v>7.04089637374998E-15</v>
      </c>
      <c r="G23" s="57">
        <f>Concentrations!G71*VLOOKUP(IF(ISBLANK($A23),$B23,$A23),Radionuclide_specific,9,FALSE)*VLOOKUP($B$4,Other_food_cons,2,FALSE)*Other_F_local_coll</f>
        <v>2.6562254511018148E-15</v>
      </c>
      <c r="H23" s="44">
        <f>Concentrations!H71*VLOOKUP(IF(ISBLANK($A23),$B23,$A23),Radionuclide_specific,9,FALSE)*VLOOKUP($B$4,Other_food_cons,3,FALSE)*Other_F_local</f>
        <v>5.3795669880272769E-12</v>
      </c>
      <c r="I23" s="44">
        <f>Concentrations!I71*VLOOKUP(IF(ISBLANK($A23),$B23,$A23),Radionuclide_specific,9,FALSE)*VLOOKUP($B$4,Other_food_cons,3,FALSE)*Other_F_local_coll</f>
        <v>7.9993907166601481E-13</v>
      </c>
      <c r="J23" s="44">
        <f>Concentrations!J71*VLOOKUP(IF(ISBLANK($A23),$B23,$A23),Radionuclide_specific,9,FALSE)*VLOOKUP($B$4,Other_food_cons,3,FALSE)*Other_F_local_coll</f>
        <v>5.5451492126225768E-14</v>
      </c>
      <c r="K23" s="44">
        <f>Concentrations!K71*VLOOKUP(IF(ISBLANK($A23),$B23,$A23),Radionuclide_specific,9,FALSE)*VLOOKUP($B$4,Other_food_cons,3,FALSE)*Other_F_local_coll</f>
        <v>1.2059641834079666E-14</v>
      </c>
      <c r="L23" s="44">
        <f>Concentrations!L71*VLOOKUP(IF(ISBLANK($A23),$B23,$A23),Radionuclide_specific,9,FALSE)*VLOOKUP($B$4,Other_food_cons,3,FALSE)*Other_F_local_coll</f>
        <v>4.5495808872121978E-15</v>
      </c>
      <c r="M23" s="57">
        <f>Concentrations!M71*VLOOKUP(IF(ISBLANK($A23),$B23,$A23),Radionuclide_specific,9,FALSE)*VLOOKUP($B$4,Other_food_cons,4,FALSE)*Other_F_local</f>
        <v>1.0501965678981727E-12</v>
      </c>
      <c r="N23" s="57">
        <f>Concentrations!N71*VLOOKUP(IF(ISBLANK($A23),$B23,$A23),Radionuclide_specific,9,FALSE)*VLOOKUP($B$4,Other_food_cons,4,FALSE)*Other_F_local_coll</f>
        <v>1.5616373389549836E-13</v>
      </c>
      <c r="O23" s="57">
        <f>Concentrations!O71*VLOOKUP(IF(ISBLANK($A23),$B23,$A23),Radionuclide_specific,9,FALSE)*VLOOKUP($B$4,Other_food_cons,4,FALSE)*Other_F_local_coll</f>
        <v>1.0825214528493121E-14</v>
      </c>
      <c r="P23" s="57">
        <f>Concentrations!P71*VLOOKUP(IF(ISBLANK($A23),$B23,$A23),Radionuclide_specific,9,FALSE)*VLOOKUP($B$4,Other_food_cons,4,FALSE)*Other_F_local_coll</f>
        <v>2.3542776755859352E-15</v>
      </c>
      <c r="Q23" s="57">
        <f>Concentrations!Q71*VLOOKUP(IF(ISBLANK($A23),$B23,$A23),Radionuclide_specific,9,FALSE)*VLOOKUP($B$4,Other_food_cons,4,FALSE)*Other_F_local_coll</f>
        <v>8.8816706693292451E-16</v>
      </c>
      <c r="R23" s="44">
        <f>Concentrations!R71*VLOOKUP(IF(ISBLANK($A23),$B23,$A23),Radionuclide_specific,9,FALSE)*VLOOKUP($B$4,Other_food_cons,5,FALSE)*Other_F_local</f>
        <v>2.5134669027427168E-13</v>
      </c>
      <c r="S23" s="44">
        <f>Concentrations!S71*VLOOKUP(IF(ISBLANK($A23),$B23,$A23),Radionuclide_specific,9,FALSE)*VLOOKUP($B$4,Other_food_cons,5,FALSE)*Other_F_local_coll</f>
        <v>3.7375134194222023E-14</v>
      </c>
      <c r="T23" s="44">
        <f>Concentrations!T71*VLOOKUP(IF(ISBLANK($A23),$B23,$A23),Radionuclide_specific,9,FALSE)*VLOOKUP($B$4,Other_food_cons,5,FALSE)*Other_F_local_coll</f>
        <v>2.5908310181313823E-15</v>
      </c>
      <c r="U23" s="44">
        <f>Concentrations!U71*VLOOKUP(IF(ISBLANK($A23),$B23,$A23),Radionuclide_specific,9,FALSE)*VLOOKUP($B$4,Other_food_cons,5,FALSE)*Other_F_local_coll</f>
        <v>5.634563279228937E-16</v>
      </c>
      <c r="V23" s="44">
        <f>Concentrations!V71*VLOOKUP(IF(ISBLANK($A23),$B23,$A23),Radionuclide_specific,9,FALSE)*VLOOKUP($B$4,Other_food_cons,5,FALSE)*Other_F_local_coll</f>
        <v>2.1256768447737235E-16</v>
      </c>
      <c r="W23" s="57">
        <f t="shared" si="11"/>
        <v>9.8219144441576409E-12</v>
      </c>
      <c r="X23" s="57">
        <f t="shared" si="12"/>
        <v>1.4605140413584988E-12</v>
      </c>
      <c r="Y23" s="57">
        <f t="shared" si="13"/>
        <v>1.0124231423771035E-13</v>
      </c>
      <c r="Z23" s="57">
        <f t="shared" si="14"/>
        <v>2.2018272211338477E-14</v>
      </c>
      <c r="AA23" s="57">
        <f t="shared" si="15"/>
        <v>8.3065410897243098E-15</v>
      </c>
    </row>
    <row r="24" spans="1:27">
      <c r="A24" s="4" t="s">
        <v>20</v>
      </c>
      <c r="B24" s="107"/>
      <c r="C24" s="57">
        <f>Concentrations!C72*VLOOKUP(IF(ISBLANK($A24),$B24,$A24),Radionuclide_specific,9,FALSE)*VLOOKUP($B$4,Other_food_cons,2,FALSE)*Other_F_local</f>
        <v>0</v>
      </c>
      <c r="D24" s="57">
        <f>Concentrations!D72*VLOOKUP(IF(ISBLANK($A24),$B24,$A24),Radionuclide_specific,9,FALSE)*VLOOKUP($B$4,Other_food_cons,2,FALSE)*Other_F_local_coll</f>
        <v>0</v>
      </c>
      <c r="E24" s="57">
        <f>Concentrations!E72*VLOOKUP(IF(ISBLANK($A24),$B24,$A24),Radionuclide_specific,9,FALSE)*VLOOKUP($B$4,Other_food_cons,2,FALSE)*Other_F_local_coll</f>
        <v>0</v>
      </c>
      <c r="F24" s="57">
        <f>Concentrations!F72*VLOOKUP(IF(ISBLANK($A24),$B24,$A24),Radionuclide_specific,9,FALSE)*VLOOKUP($B$4,Other_food_cons,2,FALSE)*Other_F_local_coll</f>
        <v>0</v>
      </c>
      <c r="G24" s="57">
        <f>Concentrations!G72*VLOOKUP(IF(ISBLANK($A24),$B24,$A24),Radionuclide_specific,9,FALSE)*VLOOKUP($B$4,Other_food_cons,2,FALSE)*Other_F_local_coll</f>
        <v>0</v>
      </c>
      <c r="H24" s="44">
        <f>Concentrations!H72*VLOOKUP(IF(ISBLANK($A24),$B24,$A24),Radionuclide_specific,9,FALSE)*VLOOKUP($B$4,Other_food_cons,3,FALSE)*Other_F_local</f>
        <v>0</v>
      </c>
      <c r="I24" s="44">
        <f>Concentrations!I72*VLOOKUP(IF(ISBLANK($A24),$B24,$A24),Radionuclide_specific,9,FALSE)*VLOOKUP($B$4,Other_food_cons,3,FALSE)*Other_F_local_coll</f>
        <v>0</v>
      </c>
      <c r="J24" s="44">
        <f>Concentrations!J72*VLOOKUP(IF(ISBLANK($A24),$B24,$A24),Radionuclide_specific,9,FALSE)*VLOOKUP($B$4,Other_food_cons,3,FALSE)*Other_F_local_coll</f>
        <v>0</v>
      </c>
      <c r="K24" s="44">
        <f>Concentrations!K72*VLOOKUP(IF(ISBLANK($A24),$B24,$A24),Radionuclide_specific,9,FALSE)*VLOOKUP($B$4,Other_food_cons,3,FALSE)*Other_F_local_coll</f>
        <v>0</v>
      </c>
      <c r="L24" s="44">
        <f>Concentrations!L72*VLOOKUP(IF(ISBLANK($A24),$B24,$A24),Radionuclide_specific,9,FALSE)*VLOOKUP($B$4,Other_food_cons,3,FALSE)*Other_F_local_coll</f>
        <v>0</v>
      </c>
      <c r="M24" s="57">
        <f>Concentrations!M72*VLOOKUP(IF(ISBLANK($A24),$B24,$A24),Radionuclide_specific,9,FALSE)*VLOOKUP($B$4,Other_food_cons,4,FALSE)*Other_F_local</f>
        <v>0</v>
      </c>
      <c r="N24" s="57">
        <f>Concentrations!N72*VLOOKUP(IF(ISBLANK($A24),$B24,$A24),Radionuclide_specific,9,FALSE)*VLOOKUP($B$4,Other_food_cons,4,FALSE)*Other_F_local_coll</f>
        <v>0</v>
      </c>
      <c r="O24" s="57">
        <f>Concentrations!O72*VLOOKUP(IF(ISBLANK($A24),$B24,$A24),Radionuclide_specific,9,FALSE)*VLOOKUP($B$4,Other_food_cons,4,FALSE)*Other_F_local_coll</f>
        <v>0</v>
      </c>
      <c r="P24" s="57">
        <f>Concentrations!P72*VLOOKUP(IF(ISBLANK($A24),$B24,$A24),Radionuclide_specific,9,FALSE)*VLOOKUP($B$4,Other_food_cons,4,FALSE)*Other_F_local_coll</f>
        <v>0</v>
      </c>
      <c r="Q24" s="57">
        <f>Concentrations!Q72*VLOOKUP(IF(ISBLANK($A24),$B24,$A24),Radionuclide_specific,9,FALSE)*VLOOKUP($B$4,Other_food_cons,4,FALSE)*Other_F_local_coll</f>
        <v>0</v>
      </c>
      <c r="R24" s="44">
        <f>Concentrations!R72*VLOOKUP(IF(ISBLANK($A24),$B24,$A24),Radionuclide_specific,9,FALSE)*VLOOKUP($B$4,Other_food_cons,5,FALSE)*Other_F_local</f>
        <v>0</v>
      </c>
      <c r="S24" s="44">
        <f>Concentrations!S72*VLOOKUP(IF(ISBLANK($A24),$B24,$A24),Radionuclide_specific,9,FALSE)*VLOOKUP($B$4,Other_food_cons,5,FALSE)*Other_F_local_coll</f>
        <v>0</v>
      </c>
      <c r="T24" s="44">
        <f>Concentrations!T72*VLOOKUP(IF(ISBLANK($A24),$B24,$A24),Radionuclide_specific,9,FALSE)*VLOOKUP($B$4,Other_food_cons,5,FALSE)*Other_F_local_coll</f>
        <v>0</v>
      </c>
      <c r="U24" s="44">
        <f>Concentrations!U72*VLOOKUP(IF(ISBLANK($A24),$B24,$A24),Radionuclide_specific,9,FALSE)*VLOOKUP($B$4,Other_food_cons,5,FALSE)*Other_F_local_coll</f>
        <v>0</v>
      </c>
      <c r="V24" s="44">
        <f>Concentrations!V72*VLOOKUP(IF(ISBLANK($A24),$B24,$A24),Radionuclide_specific,9,FALSE)*VLOOKUP($B$4,Other_food_cons,5,FALSE)*Other_F_local_coll</f>
        <v>0</v>
      </c>
      <c r="W24" s="57">
        <f t="shared" si="11"/>
        <v>0</v>
      </c>
      <c r="X24" s="57">
        <f t="shared" si="12"/>
        <v>0</v>
      </c>
      <c r="Y24" s="57">
        <f t="shared" si="13"/>
        <v>0</v>
      </c>
      <c r="Z24" s="57">
        <f t="shared" si="14"/>
        <v>0</v>
      </c>
      <c r="AA24" s="57">
        <f t="shared" si="15"/>
        <v>0</v>
      </c>
    </row>
    <row r="25" spans="1:27">
      <c r="A25" s="4" t="s">
        <v>167</v>
      </c>
      <c r="B25" s="107"/>
      <c r="C25" s="57">
        <f>Concentrations!C73*VLOOKUP(IF(ISBLANK($A25),$B25,$A25),Radionuclide_specific,9,FALSE)*VLOOKUP($B$4,Other_food_cons,2,FALSE)*Other_F_local</f>
        <v>0</v>
      </c>
      <c r="D25" s="57">
        <f>Concentrations!D73*VLOOKUP(IF(ISBLANK($A25),$B25,$A25),Radionuclide_specific,9,FALSE)*VLOOKUP($B$4,Other_food_cons,2,FALSE)*Other_F_local_coll</f>
        <v>0</v>
      </c>
      <c r="E25" s="57">
        <f>Concentrations!E73*VLOOKUP(IF(ISBLANK($A25),$B25,$A25),Radionuclide_specific,9,FALSE)*VLOOKUP($B$4,Other_food_cons,2,FALSE)*Other_F_local_coll</f>
        <v>0</v>
      </c>
      <c r="F25" s="57">
        <f>Concentrations!F73*VLOOKUP(IF(ISBLANK($A25),$B25,$A25),Radionuclide_specific,9,FALSE)*VLOOKUP($B$4,Other_food_cons,2,FALSE)*Other_F_local_coll</f>
        <v>0</v>
      </c>
      <c r="G25" s="57">
        <f>Concentrations!G73*VLOOKUP(IF(ISBLANK($A25),$B25,$A25),Radionuclide_specific,9,FALSE)*VLOOKUP($B$4,Other_food_cons,2,FALSE)*Other_F_local_coll</f>
        <v>0</v>
      </c>
      <c r="H25" s="44">
        <f>Concentrations!H73*VLOOKUP(IF(ISBLANK($A25),$B25,$A25),Radionuclide_specific,9,FALSE)*VLOOKUP($B$4,Other_food_cons,3,FALSE)*Other_F_local</f>
        <v>0</v>
      </c>
      <c r="I25" s="44">
        <f>Concentrations!I73*VLOOKUP(IF(ISBLANK($A25),$B25,$A25),Radionuclide_specific,9,FALSE)*VLOOKUP($B$4,Other_food_cons,3,FALSE)*Other_F_local_coll</f>
        <v>0</v>
      </c>
      <c r="J25" s="44">
        <f>Concentrations!J73*VLOOKUP(IF(ISBLANK($A25),$B25,$A25),Radionuclide_specific,9,FALSE)*VLOOKUP($B$4,Other_food_cons,3,FALSE)*Other_F_local_coll</f>
        <v>0</v>
      </c>
      <c r="K25" s="44">
        <f>Concentrations!K73*VLOOKUP(IF(ISBLANK($A25),$B25,$A25),Radionuclide_specific,9,FALSE)*VLOOKUP($B$4,Other_food_cons,3,FALSE)*Other_F_local_coll</f>
        <v>0</v>
      </c>
      <c r="L25" s="44">
        <f>Concentrations!L73*VLOOKUP(IF(ISBLANK($A25),$B25,$A25),Radionuclide_specific,9,FALSE)*VLOOKUP($B$4,Other_food_cons,3,FALSE)*Other_F_local_coll</f>
        <v>0</v>
      </c>
      <c r="M25" s="57">
        <f>Concentrations!M73*VLOOKUP(IF(ISBLANK($A25),$B25,$A25),Radionuclide_specific,9,FALSE)*VLOOKUP($B$4,Other_food_cons,4,FALSE)*Other_F_local</f>
        <v>0</v>
      </c>
      <c r="N25" s="57">
        <f>Concentrations!N73*VLOOKUP(IF(ISBLANK($A25),$B25,$A25),Radionuclide_specific,9,FALSE)*VLOOKUP($B$4,Other_food_cons,4,FALSE)*Other_F_local_coll</f>
        <v>0</v>
      </c>
      <c r="O25" s="57">
        <f>Concentrations!O73*VLOOKUP(IF(ISBLANK($A25),$B25,$A25),Radionuclide_specific,9,FALSE)*VLOOKUP($B$4,Other_food_cons,4,FALSE)*Other_F_local_coll</f>
        <v>0</v>
      </c>
      <c r="P25" s="57">
        <f>Concentrations!P73*VLOOKUP(IF(ISBLANK($A25),$B25,$A25),Radionuclide_specific,9,FALSE)*VLOOKUP($B$4,Other_food_cons,4,FALSE)*Other_F_local_coll</f>
        <v>0</v>
      </c>
      <c r="Q25" s="57">
        <f>Concentrations!Q73*VLOOKUP(IF(ISBLANK($A25),$B25,$A25),Radionuclide_specific,9,FALSE)*VLOOKUP($B$4,Other_food_cons,4,FALSE)*Other_F_local_coll</f>
        <v>0</v>
      </c>
      <c r="R25" s="44">
        <f>Concentrations!R73*VLOOKUP(IF(ISBLANK($A25),$B25,$A25),Radionuclide_specific,9,FALSE)*VLOOKUP($B$4,Other_food_cons,5,FALSE)*Other_F_local</f>
        <v>0</v>
      </c>
      <c r="S25" s="44">
        <f>Concentrations!S73*VLOOKUP(IF(ISBLANK($A25),$B25,$A25),Radionuclide_specific,9,FALSE)*VLOOKUP($B$4,Other_food_cons,5,FALSE)*Other_F_local_coll</f>
        <v>0</v>
      </c>
      <c r="T25" s="44">
        <f>Concentrations!T73*VLOOKUP(IF(ISBLANK($A25),$B25,$A25),Radionuclide_specific,9,FALSE)*VLOOKUP($B$4,Other_food_cons,5,FALSE)*Other_F_local_coll</f>
        <v>0</v>
      </c>
      <c r="U25" s="44">
        <f>Concentrations!U73*VLOOKUP(IF(ISBLANK($A25),$B25,$A25),Radionuclide_specific,9,FALSE)*VLOOKUP($B$4,Other_food_cons,5,FALSE)*Other_F_local_coll</f>
        <v>0</v>
      </c>
      <c r="V25" s="44">
        <f>Concentrations!V73*VLOOKUP(IF(ISBLANK($A25),$B25,$A25),Radionuclide_specific,9,FALSE)*VLOOKUP($B$4,Other_food_cons,5,FALSE)*Other_F_local_coll</f>
        <v>0</v>
      </c>
      <c r="W25" s="57">
        <f t="shared" si="11"/>
        <v>0</v>
      </c>
      <c r="X25" s="57">
        <f t="shared" si="12"/>
        <v>0</v>
      </c>
      <c r="Y25" s="57">
        <f t="shared" si="13"/>
        <v>0</v>
      </c>
      <c r="Z25" s="57">
        <f t="shared" si="14"/>
        <v>0</v>
      </c>
      <c r="AA25" s="57">
        <f t="shared" si="15"/>
        <v>0</v>
      </c>
    </row>
    <row r="26" spans="1:27">
      <c r="A26" s="4"/>
      <c r="B26" s="107" t="s">
        <v>169</v>
      </c>
      <c r="C26" s="57">
        <f>Concentrations!C74*VLOOKUP(IF(ISBLANK($A26),$B26,$A26),Radionuclide_specific,9,FALSE)*VLOOKUP($B$4,Other_food_cons,2,FALSE)*Other_F_local</f>
        <v>1.580996014755149E-22</v>
      </c>
      <c r="D26" s="57">
        <f>Concentrations!D74*VLOOKUP(IF(ISBLANK($A26),$B26,$A26),Radionuclide_specific,9,FALSE)*VLOOKUP($B$4,Other_food_cons,2,FALSE)*Other_F_local_coll</f>
        <v>3.1806292841030785E-22</v>
      </c>
      <c r="E26" s="57">
        <f>Concentrations!E74*VLOOKUP(IF(ISBLANK($A26),$B26,$A26),Radionuclide_specific,9,FALSE)*VLOOKUP($B$4,Other_food_cons,2,FALSE)*Other_F_local_coll</f>
        <v>8.6349440162769361E-23</v>
      </c>
      <c r="F26" s="57">
        <f>Concentrations!F74*VLOOKUP(IF(ISBLANK($A26),$B26,$A26),Radionuclide_specific,9,FALSE)*VLOOKUP($B$4,Other_food_cons,2,FALSE)*Other_F_local_coll</f>
        <v>2.9996874386827282E-23</v>
      </c>
      <c r="G26" s="57">
        <f>Concentrations!G74*VLOOKUP(IF(ISBLANK($A26),$B26,$A26),Radionuclide_specific,9,FALSE)*VLOOKUP($B$4,Other_food_cons,2,FALSE)*Other_F_local_coll</f>
        <v>1.6255898418231748E-23</v>
      </c>
      <c r="H26" s="44">
        <f>Concentrations!H74*VLOOKUP(IF(ISBLANK($A26),$B26,$A26),Radionuclide_specific,9,FALSE)*VLOOKUP($B$4,Other_food_cons,3,FALSE)*Other_F_local</f>
        <v>1.2980548380003908E-22</v>
      </c>
      <c r="I26" s="44">
        <f>Concentrations!I74*VLOOKUP(IF(ISBLANK($A26),$B26,$A26),Radionuclide_specific,9,FALSE)*VLOOKUP($B$4,Other_food_cons,3,FALSE)*Other_F_local_coll</f>
        <v>2.611411535249903E-22</v>
      </c>
      <c r="J26" s="44">
        <f>Concentrations!J74*VLOOKUP(IF(ISBLANK($A26),$B26,$A26),Radionuclide_specific,9,FALSE)*VLOOKUP($B$4,Other_food_cons,3,FALSE)*Other_F_local_coll</f>
        <v>7.0896009550831799E-23</v>
      </c>
      <c r="K26" s="44">
        <f>Concentrations!K74*VLOOKUP(IF(ISBLANK($A26),$B26,$A26),Radionuclide_specific,9,FALSE)*VLOOKUP($B$4,Other_food_cons,3,FALSE)*Other_F_local_coll</f>
        <v>2.4628517440470268E-23</v>
      </c>
      <c r="L26" s="44">
        <f>Concentrations!L74*VLOOKUP(IF(ISBLANK($A26),$B26,$A26),Radionuclide_specific,9,FALSE)*VLOOKUP($B$4,Other_food_cons,3,FALSE)*Other_F_local_coll</f>
        <v>1.3346679808738526E-23</v>
      </c>
      <c r="M26" s="57">
        <f>Concentrations!M74*VLOOKUP(IF(ISBLANK($A26),$B26,$A26),Radionuclide_specific,9,FALSE)*VLOOKUP($B$4,Other_food_cons,4,FALSE)*Other_F_local</f>
        <v>1.6575560847344836E-23</v>
      </c>
      <c r="N26" s="57">
        <f>Concentrations!N74*VLOOKUP(IF(ISBLANK($A26),$B26,$A26),Radionuclide_specific,9,FALSE)*VLOOKUP($B$4,Other_food_cons,4,FALSE)*Other_F_local_coll</f>
        <v>3.3346519370994334E-23</v>
      </c>
      <c r="O26" s="57">
        <f>Concentrations!O74*VLOOKUP(IF(ISBLANK($A26),$B26,$A26),Radionuclide_specific,9,FALSE)*VLOOKUP($B$4,Other_food_cons,4,FALSE)*Other_F_local_coll</f>
        <v>9.0530930261314494E-24</v>
      </c>
      <c r="P26" s="57">
        <f>Concentrations!P74*VLOOKUP(IF(ISBLANK($A26),$B26,$A26),Radionuclide_specific,9,FALSE)*VLOOKUP($B$4,Other_food_cons,4,FALSE)*Other_F_local_coll</f>
        <v>3.1449479441352031E-24</v>
      </c>
      <c r="Q26" s="57">
        <f>Concentrations!Q74*VLOOKUP(IF(ISBLANK($A26),$B26,$A26),Radionuclide_specific,9,FALSE)*VLOOKUP($B$4,Other_food_cons,4,FALSE)*Other_F_local_coll</f>
        <v>1.7043093774109685E-24</v>
      </c>
      <c r="R26" s="44">
        <f>Concentrations!R74*VLOOKUP(IF(ISBLANK($A26),$B26,$A26),Radionuclide_specific,9,FALSE)*VLOOKUP($B$4,Other_food_cons,5,FALSE)*Other_F_local</f>
        <v>4.7967585057803771E-23</v>
      </c>
      <c r="S26" s="44">
        <f>Concentrations!S74*VLOOKUP(IF(ISBLANK($A26),$B26,$A26),Radionuclide_specific,9,FALSE)*VLOOKUP($B$4,Other_food_cons,5,FALSE)*Other_F_local_coll</f>
        <v>9.6500626376458148E-23</v>
      </c>
      <c r="T26" s="44">
        <f>Concentrations!T74*VLOOKUP(IF(ISBLANK($A26),$B26,$A26),Radionuclide_specific,9,FALSE)*VLOOKUP($B$4,Other_food_cons,5,FALSE)*Other_F_local_coll</f>
        <v>2.6198510793481346E-23</v>
      </c>
      <c r="U26" s="44">
        <f>Concentrations!U74*VLOOKUP(IF(ISBLANK($A26),$B26,$A26),Radionuclide_specific,9,FALSE)*VLOOKUP($B$4,Other_food_cons,5,FALSE)*Other_F_local_coll</f>
        <v>9.1010831791453599E-24</v>
      </c>
      <c r="V26" s="44">
        <f>Concentrations!V74*VLOOKUP(IF(ISBLANK($A26),$B26,$A26),Radionuclide_specific,9,FALSE)*VLOOKUP($B$4,Other_food_cons,5,FALSE)*Other_F_local_coll</f>
        <v>4.9320566452427852E-24</v>
      </c>
      <c r="W26" s="57">
        <f t="shared" si="11"/>
        <v>3.5244823118070259E-22</v>
      </c>
      <c r="X26" s="57">
        <f t="shared" si="12"/>
        <v>7.0905122768275059E-22</v>
      </c>
      <c r="Y26" s="57">
        <f t="shared" si="13"/>
        <v>1.9249705353321394E-22</v>
      </c>
      <c r="Z26" s="57">
        <f t="shared" si="14"/>
        <v>6.6871422950578116E-23</v>
      </c>
      <c r="AA26" s="57">
        <f t="shared" si="15"/>
        <v>3.6238944249624032E-23</v>
      </c>
    </row>
    <row r="27" spans="1:27">
      <c r="A27" s="4" t="s">
        <v>168</v>
      </c>
      <c r="B27" s="107"/>
      <c r="C27" s="57">
        <f>Concentrations!C75*VLOOKUP(IF(ISBLANK($A27),$B27,$A27),Radionuclide_specific,9,FALSE)*VLOOKUP($B$4,Other_food_cons,2,FALSE)*Other_F_local</f>
        <v>0</v>
      </c>
      <c r="D27" s="57">
        <f>Concentrations!D75*VLOOKUP(IF(ISBLANK($A27),$B27,$A27),Radionuclide_specific,9,FALSE)*VLOOKUP($B$4,Other_food_cons,2,FALSE)*Other_F_local_coll</f>
        <v>0</v>
      </c>
      <c r="E27" s="57">
        <f>Concentrations!E75*VLOOKUP(IF(ISBLANK($A27),$B27,$A27),Radionuclide_specific,9,FALSE)*VLOOKUP($B$4,Other_food_cons,2,FALSE)*Other_F_local_coll</f>
        <v>0</v>
      </c>
      <c r="F27" s="57">
        <f>Concentrations!F75*VLOOKUP(IF(ISBLANK($A27),$B27,$A27),Radionuclide_specific,9,FALSE)*VLOOKUP($B$4,Other_food_cons,2,FALSE)*Other_F_local_coll</f>
        <v>0</v>
      </c>
      <c r="G27" s="57">
        <f>Concentrations!G75*VLOOKUP(IF(ISBLANK($A27),$B27,$A27),Radionuclide_specific,9,FALSE)*VLOOKUP($B$4,Other_food_cons,2,FALSE)*Other_F_local_coll</f>
        <v>0</v>
      </c>
      <c r="H27" s="44">
        <f>Concentrations!H75*VLOOKUP(IF(ISBLANK($A27),$B27,$A27),Radionuclide_specific,9,FALSE)*VLOOKUP($B$4,Other_food_cons,3,FALSE)*Other_F_local</f>
        <v>0</v>
      </c>
      <c r="I27" s="44">
        <f>Concentrations!I75*VLOOKUP(IF(ISBLANK($A27),$B27,$A27),Radionuclide_specific,9,FALSE)*VLOOKUP($B$4,Other_food_cons,3,FALSE)*Other_F_local_coll</f>
        <v>0</v>
      </c>
      <c r="J27" s="44">
        <f>Concentrations!J75*VLOOKUP(IF(ISBLANK($A27),$B27,$A27),Radionuclide_specific,9,FALSE)*VLOOKUP($B$4,Other_food_cons,3,FALSE)*Other_F_local_coll</f>
        <v>0</v>
      </c>
      <c r="K27" s="44">
        <f>Concentrations!K75*VLOOKUP(IF(ISBLANK($A27),$B27,$A27),Radionuclide_specific,9,FALSE)*VLOOKUP($B$4,Other_food_cons,3,FALSE)*Other_F_local_coll</f>
        <v>0</v>
      </c>
      <c r="L27" s="44">
        <f>Concentrations!L75*VLOOKUP(IF(ISBLANK($A27),$B27,$A27),Radionuclide_specific,9,FALSE)*VLOOKUP($B$4,Other_food_cons,3,FALSE)*Other_F_local_coll</f>
        <v>0</v>
      </c>
      <c r="M27" s="57">
        <f>Concentrations!M75*VLOOKUP(IF(ISBLANK($A27),$B27,$A27),Radionuclide_specific,9,FALSE)*VLOOKUP($B$4,Other_food_cons,4,FALSE)*Other_F_local</f>
        <v>0</v>
      </c>
      <c r="N27" s="57">
        <f>Concentrations!N75*VLOOKUP(IF(ISBLANK($A27),$B27,$A27),Radionuclide_specific,9,FALSE)*VLOOKUP($B$4,Other_food_cons,4,FALSE)*Other_F_local_coll</f>
        <v>0</v>
      </c>
      <c r="O27" s="57">
        <f>Concentrations!O75*VLOOKUP(IF(ISBLANK($A27),$B27,$A27),Radionuclide_specific,9,FALSE)*VLOOKUP($B$4,Other_food_cons,4,FALSE)*Other_F_local_coll</f>
        <v>0</v>
      </c>
      <c r="P27" s="57">
        <f>Concentrations!P75*VLOOKUP(IF(ISBLANK($A27),$B27,$A27),Radionuclide_specific,9,FALSE)*VLOOKUP($B$4,Other_food_cons,4,FALSE)*Other_F_local_coll</f>
        <v>0</v>
      </c>
      <c r="Q27" s="57">
        <f>Concentrations!Q75*VLOOKUP(IF(ISBLANK($A27),$B27,$A27),Radionuclide_specific,9,FALSE)*VLOOKUP($B$4,Other_food_cons,4,FALSE)*Other_F_local_coll</f>
        <v>0</v>
      </c>
      <c r="R27" s="44">
        <f>Concentrations!R75*VLOOKUP(IF(ISBLANK($A27),$B27,$A27),Radionuclide_specific,9,FALSE)*VLOOKUP($B$4,Other_food_cons,5,FALSE)*Other_F_local</f>
        <v>0</v>
      </c>
      <c r="S27" s="44">
        <f>Concentrations!S75*VLOOKUP(IF(ISBLANK($A27),$B27,$A27),Radionuclide_specific,9,FALSE)*VLOOKUP($B$4,Other_food_cons,5,FALSE)*Other_F_local_coll</f>
        <v>0</v>
      </c>
      <c r="T27" s="44">
        <f>Concentrations!T75*VLOOKUP(IF(ISBLANK($A27),$B27,$A27),Radionuclide_specific,9,FALSE)*VLOOKUP($B$4,Other_food_cons,5,FALSE)*Other_F_local_coll</f>
        <v>0</v>
      </c>
      <c r="U27" s="44">
        <f>Concentrations!U75*VLOOKUP(IF(ISBLANK($A27),$B27,$A27),Radionuclide_specific,9,FALSE)*VLOOKUP($B$4,Other_food_cons,5,FALSE)*Other_F_local_coll</f>
        <v>0</v>
      </c>
      <c r="V27" s="44">
        <f>Concentrations!V75*VLOOKUP(IF(ISBLANK($A27),$B27,$A27),Radionuclide_specific,9,FALSE)*VLOOKUP($B$4,Other_food_cons,5,FALSE)*Other_F_local_coll</f>
        <v>0</v>
      </c>
      <c r="W27" s="57">
        <f t="shared" si="11"/>
        <v>0</v>
      </c>
      <c r="X27" s="57">
        <f t="shared" si="12"/>
        <v>0</v>
      </c>
      <c r="Y27" s="57">
        <f t="shared" si="13"/>
        <v>0</v>
      </c>
      <c r="Z27" s="57">
        <f t="shared" si="14"/>
        <v>0</v>
      </c>
      <c r="AA27" s="57">
        <f t="shared" si="15"/>
        <v>0</v>
      </c>
    </row>
    <row r="28" spans="1:27">
      <c r="A28" s="4"/>
      <c r="B28" s="107" t="s">
        <v>170</v>
      </c>
      <c r="C28" s="57">
        <f>Concentrations!C76*VLOOKUP(IF(ISBLANK($A28),$B28,$A28),Radionuclide_specific,9,FALSE)*VLOOKUP($B$4,Other_food_cons,2,FALSE)*Other_F_local</f>
        <v>8.2722426676149842E-19</v>
      </c>
      <c r="D28" s="57">
        <f>Concentrations!D76*VLOOKUP(IF(ISBLANK($A28),$B28,$A28),Radionuclide_specific,9,FALSE)*VLOOKUP($B$4,Other_food_cons,2,FALSE)*Other_F_local_coll</f>
        <v>9.5722273059539256E-23</v>
      </c>
      <c r="E28" s="57">
        <f>Concentrations!E76*VLOOKUP(IF(ISBLANK($A28),$B28,$A28),Radionuclide_specific,9,FALSE)*VLOOKUP($B$4,Other_food_cons,2,FALSE)*Other_F_local_coll</f>
        <v>3.7209849156654758E-43</v>
      </c>
      <c r="F28" s="57">
        <f>Concentrations!F76*VLOOKUP(IF(ISBLANK($A28),$B28,$A28),Radionuclide_specific,9,FALSE)*VLOOKUP($B$4,Other_food_cons,2,FALSE)*Other_F_local_coll</f>
        <v>1.0846479233975736E-78</v>
      </c>
      <c r="G28" s="57">
        <f>Concentrations!G76*VLOOKUP(IF(ISBLANK($A28),$B28,$A28),Radionuclide_specific,9,FALSE)*VLOOKUP($B$4,Other_food_cons,2,FALSE)*Other_F_local_coll</f>
        <v>6.5450580194450226E-118</v>
      </c>
      <c r="H28" s="44">
        <f>Concentrations!H76*VLOOKUP(IF(ISBLANK($A28),$B28,$A28),Radionuclide_specific,9,FALSE)*VLOOKUP($B$4,Other_food_cons,3,FALSE)*Other_F_local</f>
        <v>2.8412692952771084E-17</v>
      </c>
      <c r="I28" s="44">
        <f>Concentrations!I76*VLOOKUP(IF(ISBLANK($A28),$B28,$A28),Radionuclide_specific,9,FALSE)*VLOOKUP($B$4,Other_food_cons,3,FALSE)*Other_F_local_coll</f>
        <v>3.2877753500020803E-21</v>
      </c>
      <c r="J28" s="44">
        <f>Concentrations!J76*VLOOKUP(IF(ISBLANK($A28),$B28,$A28),Radionuclide_specific,9,FALSE)*VLOOKUP($B$4,Other_food_cons,3,FALSE)*Other_F_local_coll</f>
        <v>1.2780476363996415E-41</v>
      </c>
      <c r="K28" s="44">
        <f>Concentrations!K76*VLOOKUP(IF(ISBLANK($A28),$B28,$A28),Radionuclide_specific,9,FALSE)*VLOOKUP($B$4,Other_food_cons,3,FALSE)*Other_F_local_coll</f>
        <v>3.7254429841625111E-77</v>
      </c>
      <c r="L28" s="44">
        <f>Concentrations!L76*VLOOKUP(IF(ISBLANK($A28),$B28,$A28),Radionuclide_specific,9,FALSE)*VLOOKUP($B$4,Other_food_cons,3,FALSE)*Other_F_local_coll</f>
        <v>2.248032744404237E-116</v>
      </c>
      <c r="M28" s="57">
        <f>Concentrations!M76*VLOOKUP(IF(ISBLANK($A28),$B28,$A28),Radionuclide_specific,9,FALSE)*VLOOKUP($B$4,Other_food_cons,4,FALSE)*Other_F_local</f>
        <v>2.9625383311537126E-22</v>
      </c>
      <c r="N28" s="57">
        <f>Concentrations!N76*VLOOKUP(IF(ISBLANK($A28),$B28,$A28),Radionuclide_specific,9,FALSE)*VLOOKUP($B$4,Other_food_cons,4,FALSE)*Other_F_local_coll</f>
        <v>3.42810183983406E-26</v>
      </c>
      <c r="O28" s="57">
        <f>Concentrations!O76*VLOOKUP(IF(ISBLANK($A28),$B28,$A28),Radionuclide_specific,9,FALSE)*VLOOKUP($B$4,Other_food_cons,4,FALSE)*Other_F_local_coll</f>
        <v>1.3325963569057144E-46</v>
      </c>
      <c r="P28" s="57">
        <f>Concentrations!P76*VLOOKUP(IF(ISBLANK($A28),$B28,$A28),Radionuclide_specific,9,FALSE)*VLOOKUP($B$4,Other_food_cons,4,FALSE)*Other_F_local_coll</f>
        <v>3.8844496927675768E-82</v>
      </c>
      <c r="Q28" s="57">
        <f>Concentrations!Q76*VLOOKUP(IF(ISBLANK($A28),$B28,$A28),Radionuclide_specific,9,FALSE)*VLOOKUP($B$4,Other_food_cons,4,FALSE)*Other_F_local_coll</f>
        <v>2.343981679616431E-121</v>
      </c>
      <c r="R28" s="44">
        <f>Concentrations!R76*VLOOKUP(IF(ISBLANK($A28),$B28,$A28),Radionuclide_specific,9,FALSE)*VLOOKUP($B$4,Other_food_cons,5,FALSE)*Other_F_local</f>
        <v>1.7502334184364788E-23</v>
      </c>
      <c r="S28" s="44">
        <f>Concentrations!S76*VLOOKUP(IF(ISBLANK($A28),$B28,$A28),Radionuclide_specific,9,FALSE)*VLOOKUP($B$4,Other_food_cons,5,FALSE)*Other_F_local_coll</f>
        <v>2.0252829604890054E-27</v>
      </c>
      <c r="T28" s="44">
        <f>Concentrations!T76*VLOOKUP(IF(ISBLANK($A28),$B28,$A28),Radionuclide_specific,9,FALSE)*VLOOKUP($B$4,Other_food_cons,5,FALSE)*Other_F_local_coll</f>
        <v>7.8728253154273586E-48</v>
      </c>
      <c r="U28" s="44">
        <f>Concentrations!U76*VLOOKUP(IF(ISBLANK($A28),$B28,$A28),Radionuclide_specific,9,FALSE)*VLOOKUP($B$4,Other_food_cons,5,FALSE)*Other_F_local_coll</f>
        <v>2.2948879995991429E-83</v>
      </c>
      <c r="V28" s="44">
        <f>Concentrations!V76*VLOOKUP(IF(ISBLANK($A28),$B28,$A28),Radionuclide_specific,9,FALSE)*VLOOKUP($B$4,Other_food_cons,5,FALSE)*Other_F_local_coll</f>
        <v>1.3847972951863504E-122</v>
      </c>
      <c r="W28" s="57">
        <f t="shared" si="11"/>
        <v>2.9240230975699884E-17</v>
      </c>
      <c r="X28" s="57">
        <f t="shared" si="12"/>
        <v>3.3835339293629785E-21</v>
      </c>
      <c r="Y28" s="57">
        <f t="shared" si="13"/>
        <v>1.3152715988023968E-41</v>
      </c>
      <c r="Z28" s="57">
        <f t="shared" si="14"/>
        <v>3.833948915887196E-77</v>
      </c>
      <c r="AA28" s="57">
        <f t="shared" si="15"/>
        <v>2.3135081492127788E-116</v>
      </c>
    </row>
    <row r="29" spans="1:27">
      <c r="A29" s="4" t="s">
        <v>11</v>
      </c>
      <c r="B29" s="107"/>
      <c r="C29" s="57">
        <f>Concentrations!C77*VLOOKUP(IF(ISBLANK($A29),$B29,$A29),Radionuclide_specific,9,FALSE)*VLOOKUP($B$4,Other_food_cons,2,FALSE)*Other_F_local</f>
        <v>3.1638262769675112E-11</v>
      </c>
      <c r="D29" s="57">
        <f>Concentrations!D77*VLOOKUP(IF(ISBLANK($A29),$B29,$A29),Radionuclide_specific,9,FALSE)*VLOOKUP($B$4,Other_food_cons,2,FALSE)*Other_F_local_coll</f>
        <v>4.8102590019920181E-12</v>
      </c>
      <c r="E29" s="57">
        <f>Concentrations!E77*VLOOKUP(IF(ISBLANK($A29),$B29,$A29),Radionuclide_specific,9,FALSE)*VLOOKUP($B$4,Other_food_cons,2,FALSE)*Other_F_local_coll</f>
        <v>3.7723764418605113E-13</v>
      </c>
      <c r="F29" s="57">
        <f>Concentrations!F77*VLOOKUP(IF(ISBLANK($A29),$B29,$A29),Radionuclide_specific,9,FALSE)*VLOOKUP($B$4,Other_food_cons,2,FALSE)*Other_F_local_coll</f>
        <v>1.0244685278592014E-13</v>
      </c>
      <c r="G29" s="57">
        <f>Concentrations!G77*VLOOKUP(IF(ISBLANK($A29),$B29,$A29),Radionuclide_specific,9,FALSE)*VLOOKUP($B$4,Other_food_cons,2,FALSE)*Other_F_local_coll</f>
        <v>4.9467057090578772E-14</v>
      </c>
      <c r="H29" s="44">
        <f>Concentrations!H77*VLOOKUP(IF(ISBLANK($A29),$B29,$A29),Radionuclide_specific,9,FALSE)*VLOOKUP($B$4,Other_food_cons,3,FALSE)*Other_F_local</f>
        <v>1.5487217438173609E-11</v>
      </c>
      <c r="I29" s="44">
        <f>Concentrations!I77*VLOOKUP(IF(ISBLANK($A29),$B29,$A29),Radionuclide_specific,9,FALSE)*VLOOKUP($B$4,Other_food_cons,3,FALSE)*Other_F_local_coll</f>
        <v>2.3546655402706665E-12</v>
      </c>
      <c r="J29" s="44">
        <f>Concentrations!J77*VLOOKUP(IF(ISBLANK($A29),$B29,$A29),Radionuclide_specific,9,FALSE)*VLOOKUP($B$4,Other_food_cons,3,FALSE)*Other_F_local_coll</f>
        <v>1.8466125854968157E-13</v>
      </c>
      <c r="K29" s="44">
        <f>Concentrations!K77*VLOOKUP(IF(ISBLANK($A29),$B29,$A29),Radionuclide_specific,9,FALSE)*VLOOKUP($B$4,Other_food_cons,3,FALSE)*Other_F_local_coll</f>
        <v>5.0148666394946929E-14</v>
      </c>
      <c r="L29" s="44">
        <f>Concentrations!L77*VLOOKUP(IF(ISBLANK($A29),$B29,$A29),Radionuclide_specific,9,FALSE)*VLOOKUP($B$4,Other_food_cons,3,FALSE)*Other_F_local_coll</f>
        <v>2.421457444631395E-14</v>
      </c>
      <c r="M29" s="57">
        <f>Concentrations!M77*VLOOKUP(IF(ISBLANK($A29),$B29,$A29),Radionuclide_specific,9,FALSE)*VLOOKUP($B$4,Other_food_cons,4,FALSE)*Other_F_local</f>
        <v>3.8587557364087351E-12</v>
      </c>
      <c r="N29" s="57">
        <f>Concentrations!N77*VLOOKUP(IF(ISBLANK($A29),$B29,$A29),Radionuclide_specific,9,FALSE)*VLOOKUP($B$4,Other_food_cons,4,FALSE)*Other_F_local_coll</f>
        <v>5.8668248167341035E-13</v>
      </c>
      <c r="O29" s="57">
        <f>Concentrations!O77*VLOOKUP(IF(ISBLANK($A29),$B29,$A29),Radionuclide_specific,9,FALSE)*VLOOKUP($B$4,Other_food_cons,4,FALSE)*Other_F_local_coll</f>
        <v>4.6009729866947118E-14</v>
      </c>
      <c r="P29" s="57">
        <f>Concentrations!P77*VLOOKUP(IF(ISBLANK($A29),$B29,$A29),Radionuclide_specific,9,FALSE)*VLOOKUP($B$4,Other_food_cons,4,FALSE)*Other_F_local_coll</f>
        <v>1.2494914267024717E-14</v>
      </c>
      <c r="Q29" s="57">
        <f>Concentrations!Q77*VLOOKUP(IF(ISBLANK($A29),$B29,$A29),Radionuclide_specific,9,FALSE)*VLOOKUP($B$4,Other_food_cons,4,FALSE)*Other_F_local_coll</f>
        <v>6.033241828134971E-15</v>
      </c>
      <c r="R29" s="44">
        <f>Concentrations!R77*VLOOKUP(IF(ISBLANK($A29),$B29,$A29),Radionuclide_specific,9,FALSE)*VLOOKUP($B$4,Other_food_cons,5,FALSE)*Other_F_local</f>
        <v>1.0836375703121153E-11</v>
      </c>
      <c r="S29" s="44">
        <f>Concentrations!S77*VLOOKUP(IF(ISBLANK($A29),$B29,$A29),Radionuclide_specific,9,FALSE)*VLOOKUP($B$4,Other_food_cons,5,FALSE)*Other_F_local_coll</f>
        <v>1.6475548659033209E-12</v>
      </c>
      <c r="T29" s="44">
        <f>Concentrations!T77*VLOOKUP(IF(ISBLANK($A29),$B29,$A29),Radionuclide_specific,9,FALSE)*VLOOKUP($B$4,Other_food_cons,5,FALSE)*Other_F_local_coll</f>
        <v>1.2920712086880377E-13</v>
      </c>
      <c r="U29" s="44">
        <f>Concentrations!U77*VLOOKUP(IF(ISBLANK($A29),$B29,$A29),Radionuclide_specific,9,FALSE)*VLOOKUP($B$4,Other_food_cons,5,FALSE)*Other_F_local_coll</f>
        <v>3.5088923638836515E-14</v>
      </c>
      <c r="V29" s="44">
        <f>Concentrations!V77*VLOOKUP(IF(ISBLANK($A29),$B29,$A29),Radionuclide_specific,9,FALSE)*VLOOKUP($B$4,Other_food_cons,5,FALSE)*Other_F_local_coll</f>
        <v>1.6942890305438832E-14</v>
      </c>
      <c r="W29" s="57">
        <f t="shared" si="11"/>
        <v>6.1820611647378608E-11</v>
      </c>
      <c r="X29" s="57">
        <f t="shared" si="12"/>
        <v>9.3991618898394162E-12</v>
      </c>
      <c r="Y29" s="57">
        <f t="shared" si="13"/>
        <v>7.3711575347148353E-13</v>
      </c>
      <c r="Z29" s="57">
        <f t="shared" si="14"/>
        <v>2.0017935708672827E-13</v>
      </c>
      <c r="AA29" s="57">
        <f t="shared" si="15"/>
        <v>9.6657763670466534E-14</v>
      </c>
    </row>
    <row r="30" spans="1:27">
      <c r="A30" s="4" t="s">
        <v>12</v>
      </c>
      <c r="B30" s="107"/>
      <c r="C30" s="57">
        <f>Concentrations!C78*VLOOKUP(IF(ISBLANK($A30),$B30,$A30),Radionuclide_specific,9,FALSE)*VLOOKUP($B$4,Other_food_cons,2,FALSE)*Other_F_local</f>
        <v>2.596850574064071E-11</v>
      </c>
      <c r="D30" s="57">
        <f>Concentrations!D78*VLOOKUP(IF(ISBLANK($A30),$B30,$A30),Radionuclide_specific,9,FALSE)*VLOOKUP($B$4,Other_food_cons,2,FALSE)*Other_F_local_coll</f>
        <v>3.9491151079775621E-12</v>
      </c>
      <c r="E30" s="57">
        <f>Concentrations!E78*VLOOKUP(IF(ISBLANK($A30),$B30,$A30),Radionuclide_specific,9,FALSE)*VLOOKUP($B$4,Other_food_cons,2,FALSE)*Other_F_local_coll</f>
        <v>3.1008820266238659E-13</v>
      </c>
      <c r="F30" s="57">
        <f>Concentrations!F78*VLOOKUP(IF(ISBLANK($A30),$B30,$A30),Radionuclide_specific,9,FALSE)*VLOOKUP($B$4,Other_food_cons,2,FALSE)*Other_F_local_coll</f>
        <v>8.4399298994830353E-14</v>
      </c>
      <c r="G30" s="57">
        <f>Concentrations!G78*VLOOKUP(IF(ISBLANK($A30),$B30,$A30),Radionuclide_specific,9,FALSE)*VLOOKUP($B$4,Other_food_cons,2,FALSE)*Other_F_local_coll</f>
        <v>4.0853951441024042E-14</v>
      </c>
      <c r="H30" s="44">
        <f>Concentrations!H78*VLOOKUP(IF(ISBLANK($A30),$B30,$A30),Radionuclide_specific,9,FALSE)*VLOOKUP($B$4,Other_food_cons,3,FALSE)*Other_F_local</f>
        <v>1.6939378517577276E-11</v>
      </c>
      <c r="I30" s="44">
        <f>Concentrations!I78*VLOOKUP(IF(ISBLANK($A30),$B30,$A30),Radionuclide_specific,9,FALSE)*VLOOKUP($B$4,Other_food_cons,3,FALSE)*Other_F_local_coll</f>
        <v>2.576026371776311E-12</v>
      </c>
      <c r="J30" s="44">
        <f>Concentrations!J78*VLOOKUP(IF(ISBLANK($A30),$B30,$A30),Radionuclide_specific,9,FALSE)*VLOOKUP($B$4,Other_food_cons,3,FALSE)*Other_F_local_coll</f>
        <v>2.0227199405289249E-13</v>
      </c>
      <c r="K30" s="44">
        <f>Concentrations!K78*VLOOKUP(IF(ISBLANK($A30),$B30,$A30),Radionuclide_specific,9,FALSE)*VLOOKUP($B$4,Other_food_cons,3,FALSE)*Other_F_local_coll</f>
        <v>5.505405996673018E-14</v>
      </c>
      <c r="L30" s="44">
        <f>Concentrations!L78*VLOOKUP(IF(ISBLANK($A30),$B30,$A30),Radionuclide_specific,9,FALSE)*VLOOKUP($B$4,Other_food_cons,3,FALSE)*Other_F_local_coll</f>
        <v>2.6649224807540024E-14</v>
      </c>
      <c r="M30" s="57">
        <f>Concentrations!M78*VLOOKUP(IF(ISBLANK($A30),$B30,$A30),Radionuclide_specific,9,FALSE)*VLOOKUP($B$4,Other_food_cons,4,FALSE)*Other_F_local</f>
        <v>3.1854231212489085E-12</v>
      </c>
      <c r="N30" s="57">
        <f>Concentrations!N78*VLOOKUP(IF(ISBLANK($A30),$B30,$A30),Radionuclide_specific,9,FALSE)*VLOOKUP($B$4,Other_food_cons,4,FALSE)*Other_F_local_coll</f>
        <v>4.8441765186889557E-13</v>
      </c>
      <c r="O30" s="57">
        <f>Concentrations!O78*VLOOKUP(IF(ISBLANK($A30),$B30,$A30),Radionuclide_specific,9,FALSE)*VLOOKUP($B$4,Other_food_cons,4,FALSE)*Other_F_local_coll</f>
        <v>3.8036925969191832E-14</v>
      </c>
      <c r="P30" s="57">
        <f>Concentrations!P78*VLOOKUP(IF(ISBLANK($A30),$B30,$A30),Radionuclide_specific,9,FALSE)*VLOOKUP($B$4,Other_food_cons,4,FALSE)*Other_F_local_coll</f>
        <v>1.035282819583208E-14</v>
      </c>
      <c r="Q30" s="57">
        <f>Concentrations!Q78*VLOOKUP(IF(ISBLANK($A30),$B30,$A30),Radionuclide_specific,9,FALSE)*VLOOKUP($B$4,Other_food_cons,4,FALSE)*Other_F_local_coll</f>
        <v>5.011344234218051E-15</v>
      </c>
      <c r="R30" s="44">
        <f>Concentrations!R78*VLOOKUP(IF(ISBLANK($A30),$B30,$A30),Radionuclide_specific,9,FALSE)*VLOOKUP($B$4,Other_food_cons,5,FALSE)*Other_F_local</f>
        <v>9.2229722586408045E-12</v>
      </c>
      <c r="S30" s="44">
        <f>Concentrations!S78*VLOOKUP(IF(ISBLANK($A30),$B30,$A30),Radionuclide_specific,9,FALSE)*VLOOKUP($B$4,Other_food_cons,5,FALSE)*Other_F_local_coll</f>
        <v>1.4025673810740299E-12</v>
      </c>
      <c r="T30" s="44">
        <f>Concentrations!T78*VLOOKUP(IF(ISBLANK($A30),$B30,$A30),Radionuclide_specific,9,FALSE)*VLOOKUP($B$4,Other_food_cons,5,FALSE)*Other_F_local_coll</f>
        <v>1.1013089930743232E-13</v>
      </c>
      <c r="U30" s="44">
        <f>Concentrations!U78*VLOOKUP(IF(ISBLANK($A30),$B30,$A30),Radionuclide_specific,9,FALSE)*VLOOKUP($B$4,Other_food_cons,5,FALSE)*Other_F_local_coll</f>
        <v>2.9975247750194414E-14</v>
      </c>
      <c r="V30" s="44">
        <f>Concentrations!V78*VLOOKUP(IF(ISBLANK($A30),$B30,$A30),Radionuclide_specific,9,FALSE)*VLOOKUP($B$4,Other_food_cons,5,FALSE)*Other_F_local_coll</f>
        <v>1.4509685869477636E-14</v>
      </c>
      <c r="W30" s="57">
        <f t="shared" si="11"/>
        <v>5.5316279638107701E-11</v>
      </c>
      <c r="X30" s="57">
        <f t="shared" si="12"/>
        <v>8.4121265126967987E-12</v>
      </c>
      <c r="Y30" s="57">
        <f t="shared" si="13"/>
        <v>6.6052802199190326E-13</v>
      </c>
      <c r="Z30" s="57">
        <f t="shared" si="14"/>
        <v>1.7978143490758705E-13</v>
      </c>
      <c r="AA30" s="57">
        <f t="shared" si="15"/>
        <v>8.7024206352259745E-14</v>
      </c>
    </row>
    <row r="31" spans="1:27">
      <c r="A31" s="2"/>
      <c r="B31" s="107" t="s">
        <v>143</v>
      </c>
      <c r="C31" s="57">
        <f>Concentrations!C79*VLOOKUP(IF(ISBLANK($A31),$B31,$A31),Radionuclide_specific,9,FALSE)*VLOOKUP($B$4,Other_food_cons,2,FALSE)*Other_F_local</f>
        <v>0</v>
      </c>
      <c r="D31" s="57">
        <f>Concentrations!D79*VLOOKUP(IF(ISBLANK($A31),$B31,$A31),Radionuclide_specific,9,FALSE)*VLOOKUP($B$4,Other_food_cons,2,FALSE)*Other_F_local_coll</f>
        <v>0</v>
      </c>
      <c r="E31" s="57">
        <f>Concentrations!E79*VLOOKUP(IF(ISBLANK($A31),$B31,$A31),Radionuclide_specific,9,FALSE)*VLOOKUP($B$4,Other_food_cons,2,FALSE)*Other_F_local_coll</f>
        <v>0</v>
      </c>
      <c r="F31" s="57">
        <f>Concentrations!F79*VLOOKUP(IF(ISBLANK($A31),$B31,$A31),Radionuclide_specific,9,FALSE)*VLOOKUP($B$4,Other_food_cons,2,FALSE)*Other_F_local_coll</f>
        <v>0</v>
      </c>
      <c r="G31" s="57">
        <f>Concentrations!G79*VLOOKUP(IF(ISBLANK($A31),$B31,$A31),Radionuclide_specific,9,FALSE)*VLOOKUP($B$4,Other_food_cons,2,FALSE)*Other_F_local_coll</f>
        <v>0</v>
      </c>
      <c r="H31" s="44">
        <f>Concentrations!H79*VLOOKUP(IF(ISBLANK($A31),$B31,$A31),Radionuclide_specific,9,FALSE)*VLOOKUP($B$4,Other_food_cons,3,FALSE)*Other_F_local</f>
        <v>0</v>
      </c>
      <c r="I31" s="44">
        <f>Concentrations!I79*VLOOKUP(IF(ISBLANK($A31),$B31,$A31),Radionuclide_specific,9,FALSE)*VLOOKUP($B$4,Other_food_cons,3,FALSE)*Other_F_local_coll</f>
        <v>0</v>
      </c>
      <c r="J31" s="44">
        <f>Concentrations!J79*VLOOKUP(IF(ISBLANK($A31),$B31,$A31),Radionuclide_specific,9,FALSE)*VLOOKUP($B$4,Other_food_cons,3,FALSE)*Other_F_local_coll</f>
        <v>0</v>
      </c>
      <c r="K31" s="44">
        <f>Concentrations!K79*VLOOKUP(IF(ISBLANK($A31),$B31,$A31),Radionuclide_specific,9,FALSE)*VLOOKUP($B$4,Other_food_cons,3,FALSE)*Other_F_local_coll</f>
        <v>0</v>
      </c>
      <c r="L31" s="44">
        <f>Concentrations!L79*VLOOKUP(IF(ISBLANK($A31),$B31,$A31),Radionuclide_specific,9,FALSE)*VLOOKUP($B$4,Other_food_cons,3,FALSE)*Other_F_local_coll</f>
        <v>0</v>
      </c>
      <c r="M31" s="57">
        <f>Concentrations!M79*VLOOKUP(IF(ISBLANK($A31),$B31,$A31),Radionuclide_specific,9,FALSE)*VLOOKUP($B$4,Other_food_cons,4,FALSE)*Other_F_local</f>
        <v>0</v>
      </c>
      <c r="N31" s="57">
        <f>Concentrations!N79*VLOOKUP(IF(ISBLANK($A31),$B31,$A31),Radionuclide_specific,9,FALSE)*VLOOKUP($B$4,Other_food_cons,4,FALSE)*Other_F_local_coll</f>
        <v>0</v>
      </c>
      <c r="O31" s="57">
        <f>Concentrations!O79*VLOOKUP(IF(ISBLANK($A31),$B31,$A31),Radionuclide_specific,9,FALSE)*VLOOKUP($B$4,Other_food_cons,4,FALSE)*Other_F_local_coll</f>
        <v>0</v>
      </c>
      <c r="P31" s="57">
        <f>Concentrations!P79*VLOOKUP(IF(ISBLANK($A31),$B31,$A31),Radionuclide_specific,9,FALSE)*VLOOKUP($B$4,Other_food_cons,4,FALSE)*Other_F_local_coll</f>
        <v>0</v>
      </c>
      <c r="Q31" s="57">
        <f>Concentrations!Q79*VLOOKUP(IF(ISBLANK($A31),$B31,$A31),Radionuclide_specific,9,FALSE)*VLOOKUP($B$4,Other_food_cons,4,FALSE)*Other_F_local_coll</f>
        <v>0</v>
      </c>
      <c r="R31" s="44">
        <f>Concentrations!R79*VLOOKUP(IF(ISBLANK($A31),$B31,$A31),Radionuclide_specific,9,FALSE)*VLOOKUP($B$4,Other_food_cons,5,FALSE)*Other_F_local</f>
        <v>0</v>
      </c>
      <c r="S31" s="44">
        <f>Concentrations!S79*VLOOKUP(IF(ISBLANK($A31),$B31,$A31),Radionuclide_specific,9,FALSE)*VLOOKUP($B$4,Other_food_cons,5,FALSE)*Other_F_local_coll</f>
        <v>0</v>
      </c>
      <c r="T31" s="44">
        <f>Concentrations!T79*VLOOKUP(IF(ISBLANK($A31),$B31,$A31),Radionuclide_specific,9,FALSE)*VLOOKUP($B$4,Other_food_cons,5,FALSE)*Other_F_local_coll</f>
        <v>0</v>
      </c>
      <c r="U31" s="44">
        <f>Concentrations!U79*VLOOKUP(IF(ISBLANK($A31),$B31,$A31),Radionuclide_specific,9,FALSE)*VLOOKUP($B$4,Other_food_cons,5,FALSE)*Other_F_local_coll</f>
        <v>0</v>
      </c>
      <c r="V31" s="44">
        <f>Concentrations!V79*VLOOKUP(IF(ISBLANK($A31),$B31,$A31),Radionuclide_specific,9,FALSE)*VLOOKUP($B$4,Other_food_cons,5,FALSE)*Other_F_local_coll</f>
        <v>0</v>
      </c>
      <c r="W31" s="57">
        <f t="shared" si="11"/>
        <v>0</v>
      </c>
      <c r="X31" s="57">
        <f t="shared" si="12"/>
        <v>0</v>
      </c>
      <c r="Y31" s="57">
        <f t="shared" si="13"/>
        <v>0</v>
      </c>
      <c r="Z31" s="57">
        <f t="shared" si="14"/>
        <v>0</v>
      </c>
      <c r="AA31" s="57">
        <f t="shared" si="15"/>
        <v>0</v>
      </c>
    </row>
    <row r="32" spans="1:27">
      <c r="A32" s="4" t="s">
        <v>27</v>
      </c>
      <c r="B32" s="107"/>
      <c r="C32" s="57">
        <f>Concentrations!C80*VLOOKUP(IF(ISBLANK($A32),$B32,$A32),Radionuclide_specific,9,FALSE)*VLOOKUP($B$4,Other_food_cons,2,FALSE)*Other_F_local</f>
        <v>9.6178710792723399E-11</v>
      </c>
      <c r="D32" s="57">
        <f>Concentrations!D80*VLOOKUP(IF(ISBLANK($A32),$B32,$A32),Radionuclide_specific,9,FALSE)*VLOOKUP($B$4,Other_food_cons,2,FALSE)*Other_F_local_coll</f>
        <v>1.4626126035572213E-11</v>
      </c>
      <c r="E32" s="57">
        <f>Concentrations!E80*VLOOKUP(IF(ISBLANK($A32),$B32,$A32),Radionuclide_specific,9,FALSE)*VLOOKUP($B$4,Other_food_cons,2,FALSE)*Other_F_local_coll</f>
        <v>1.1484207456874819E-12</v>
      </c>
      <c r="F32" s="57">
        <f>Concentrations!F80*VLOOKUP(IF(ISBLANK($A32),$B32,$A32),Radionuclide_specific,9,FALSE)*VLOOKUP($B$4,Other_food_cons,2,FALSE)*Other_F_local_coll</f>
        <v>3.1255748582377554E-13</v>
      </c>
      <c r="G32" s="57">
        <f>Concentrations!G80*VLOOKUP(IF(ISBLANK($A32),$B32,$A32),Radionuclide_specific,9,FALSE)*VLOOKUP($B$4,Other_food_cons,2,FALSE)*Other_F_local_coll</f>
        <v>1.512856260948416E-13</v>
      </c>
      <c r="H32" s="44">
        <f>Concentrations!H80*VLOOKUP(IF(ISBLANK($A32),$B32,$A32),Radionuclide_specific,9,FALSE)*VLOOKUP($B$4,Other_food_cons,3,FALSE)*Other_F_local</f>
        <v>5.7476042497332251E-10</v>
      </c>
      <c r="I32" s="44">
        <f>Concentrations!I80*VLOOKUP(IF(ISBLANK($A32),$B32,$A32),Radionuclide_specific,9,FALSE)*VLOOKUP($B$4,Other_food_cons,3,FALSE)*Other_F_local_coll</f>
        <v>8.7405189221509863E-11</v>
      </c>
      <c r="J32" s="44">
        <f>Concentrations!J80*VLOOKUP(IF(ISBLANK($A32),$B32,$A32),Radionuclide_specific,9,FALSE)*VLOOKUP($B$4,Other_food_cons,3,FALSE)*Other_F_local_coll</f>
        <v>6.8629199788510355E-12</v>
      </c>
      <c r="K32" s="44">
        <f>Concentrations!K80*VLOOKUP(IF(ISBLANK($A32),$B32,$A32),Radionuclide_specific,9,FALSE)*VLOOKUP($B$4,Other_food_cons,3,FALSE)*Other_F_local_coll</f>
        <v>1.8678319962909913E-12</v>
      </c>
      <c r="L32" s="44">
        <f>Concentrations!L80*VLOOKUP(IF(ISBLANK($A32),$B32,$A32),Radionuclide_specific,9,FALSE)*VLOOKUP($B$4,Other_food_cons,3,FALSE)*Other_F_local_coll</f>
        <v>9.0407731638262866E-13</v>
      </c>
      <c r="M32" s="57">
        <f>Concentrations!M80*VLOOKUP(IF(ISBLANK($A32),$B32,$A32),Radionuclide_specific,9,FALSE)*VLOOKUP($B$4,Other_food_cons,4,FALSE)*Other_F_local</f>
        <v>7.035225345488724E-12</v>
      </c>
      <c r="N32" s="57">
        <f>Concentrations!N80*VLOOKUP(IF(ISBLANK($A32),$B32,$A32),Radionuclide_specific,9,FALSE)*VLOOKUP($B$4,Other_food_cons,4,FALSE)*Other_F_local_coll</f>
        <v>1.0698635045496481E-12</v>
      </c>
      <c r="O32" s="57">
        <f>Concentrations!O80*VLOOKUP(IF(ISBLANK($A32),$B32,$A32),Radionuclide_specific,9,FALSE)*VLOOKUP($B$4,Other_food_cons,4,FALSE)*Other_F_local_coll</f>
        <v>8.400402407927574E-14</v>
      </c>
      <c r="P32" s="57">
        <f>Concentrations!P80*VLOOKUP(IF(ISBLANK($A32),$B32,$A32),Radionuclide_specific,9,FALSE)*VLOOKUP($B$4,Other_food_cons,4,FALSE)*Other_F_local_coll</f>
        <v>2.286277626374694E-14</v>
      </c>
      <c r="Q32" s="57">
        <f>Concentrations!Q80*VLOOKUP(IF(ISBLANK($A32),$B32,$A32),Radionuclide_specific,9,FALSE)*VLOOKUP($B$4,Other_food_cons,4,FALSE)*Other_F_local_coll</f>
        <v>1.1066154477827375E-14</v>
      </c>
      <c r="R32" s="44">
        <f>Concentrations!R80*VLOOKUP(IF(ISBLANK($A32),$B32,$A32),Radionuclide_specific,9,FALSE)*VLOOKUP($B$4,Other_food_cons,5,FALSE)*Other_F_local</f>
        <v>7.6788498747164068E-12</v>
      </c>
      <c r="S32" s="44">
        <f>Concentrations!S80*VLOOKUP(IF(ISBLANK($A32),$B32,$A32),Radionuclide_specific,9,FALSE)*VLOOKUP($B$4,Other_food_cons,5,FALSE)*Other_F_local_coll</f>
        <v>1.1677410224169611E-12</v>
      </c>
      <c r="T32" s="44">
        <f>Concentrations!T80*VLOOKUP(IF(ISBLANK($A32),$B32,$A32),Radionuclide_specific,9,FALSE)*VLOOKUP($B$4,Other_food_cons,5,FALSE)*Other_F_local_coll</f>
        <v>9.1689215071192546E-14</v>
      </c>
      <c r="U32" s="44">
        <f>Concentrations!U80*VLOOKUP(IF(ISBLANK($A32),$B32,$A32),Radionuclide_specific,9,FALSE)*VLOOKUP($B$4,Other_food_cons,5,FALSE)*Other_F_local_coll</f>
        <v>2.4954399898664026E-14</v>
      </c>
      <c r="V32" s="44">
        <f>Concentrations!V80*VLOOKUP(IF(ISBLANK($A32),$B32,$A32),Radionuclide_specific,9,FALSE)*VLOOKUP($B$4,Other_food_cons,5,FALSE)*Other_F_local_coll</f>
        <v>1.2078552534233579E-14</v>
      </c>
      <c r="W32" s="57">
        <f t="shared" si="11"/>
        <v>6.856532109862511E-10</v>
      </c>
      <c r="X32" s="57">
        <f t="shared" si="12"/>
        <v>1.0426891978404868E-10</v>
      </c>
      <c r="Y32" s="57">
        <f t="shared" si="13"/>
        <v>8.1870339636889861E-12</v>
      </c>
      <c r="Z32" s="57">
        <f t="shared" si="14"/>
        <v>2.2282066582771775E-12</v>
      </c>
      <c r="AA32" s="57">
        <f t="shared" si="15"/>
        <v>1.0785076494895313E-12</v>
      </c>
    </row>
    <row r="33" spans="1:27">
      <c r="A33" s="4" t="s">
        <v>23</v>
      </c>
      <c r="B33" s="107"/>
      <c r="C33" s="57">
        <f>Concentrations!C81*VLOOKUP(IF(ISBLANK($A33),$B33,$A33),Radionuclide_specific,9,FALSE)*VLOOKUP($B$4,Other_food_cons,2,FALSE)*Other_F_local</f>
        <v>2.0101772733993067E-11</v>
      </c>
      <c r="D33" s="57">
        <f>Concentrations!D81*VLOOKUP(IF(ISBLANK($A33),$B33,$A33),Radionuclide_specific,9,FALSE)*VLOOKUP($B$4,Other_food_cons,2,FALSE)*Other_F_local_coll</f>
        <v>3.0530073022234269E-12</v>
      </c>
      <c r="E33" s="57">
        <f>Concentrations!E81*VLOOKUP(IF(ISBLANK($A33),$B33,$A33),Radionuclide_specific,9,FALSE)*VLOOKUP($B$4,Other_food_cons,2,FALSE)*Other_F_local_coll</f>
        <v>2.380158106365319E-13</v>
      </c>
      <c r="F33" s="57">
        <f>Concentrations!F81*VLOOKUP(IF(ISBLANK($A33),$B33,$A33),Radionuclide_specific,9,FALSE)*VLOOKUP($B$4,Other_food_cons,2,FALSE)*Other_F_local_coll</f>
        <v>6.395373680101174E-14</v>
      </c>
      <c r="G33" s="57">
        <f>Concentrations!G81*VLOOKUP(IF(ISBLANK($A33),$B33,$A33),Radionuclide_specific,9,FALSE)*VLOOKUP($B$4,Other_food_cons,2,FALSE)*Other_F_local_coll</f>
        <v>3.0517305088475602E-14</v>
      </c>
      <c r="H33" s="44">
        <f>Concentrations!H81*VLOOKUP(IF(ISBLANK($A33),$B33,$A33),Radionuclide_specific,9,FALSE)*VLOOKUP($B$4,Other_food_cons,3,FALSE)*Other_F_local</f>
        <v>6.789059559732769E-10</v>
      </c>
      <c r="I33" s="44">
        <f>Concentrations!I81*VLOOKUP(IF(ISBLANK($A33),$B33,$A33),Radionuclide_specific,9,FALSE)*VLOOKUP($B$4,Other_food_cons,3,FALSE)*Other_F_local_coll</f>
        <v>1.031105499269896E-10</v>
      </c>
      <c r="J33" s="44">
        <f>Concentrations!J81*VLOOKUP(IF(ISBLANK($A33),$B33,$A33),Radionuclide_specific,9,FALSE)*VLOOKUP($B$4,Other_food_cons,3,FALSE)*Other_F_local_coll</f>
        <v>8.0386119968261328E-12</v>
      </c>
      <c r="K33" s="44">
        <f>Concentrations!K81*VLOOKUP(IF(ISBLANK($A33),$B33,$A33),Radionuclide_specific,9,FALSE)*VLOOKUP($B$4,Other_food_cons,3,FALSE)*Other_F_local_coll</f>
        <v>2.1599375037969318E-12</v>
      </c>
      <c r="L33" s="44">
        <f>Concentrations!L81*VLOOKUP(IF(ISBLANK($A33),$B33,$A33),Radionuclide_specific,9,FALSE)*VLOOKUP($B$4,Other_food_cons,3,FALSE)*Other_F_local_coll</f>
        <v>1.0306742822628721E-12</v>
      </c>
      <c r="M33" s="57">
        <f>Concentrations!M81*VLOOKUP(IF(ISBLANK($A33),$B33,$A33),Radionuclide_specific,9,FALSE)*VLOOKUP($B$4,Other_food_cons,4,FALSE)*Other_F_local</f>
        <v>8.0405214841248021E-11</v>
      </c>
      <c r="N33" s="57">
        <f>Concentrations!N81*VLOOKUP(IF(ISBLANK($A33),$B33,$A33),Radionuclide_specific,9,FALSE)*VLOOKUP($B$4,Other_food_cons,4,FALSE)*Other_F_local_coll</f>
        <v>1.2211744272287937E-11</v>
      </c>
      <c r="O33" s="57">
        <f>Concentrations!O81*VLOOKUP(IF(ISBLANK($A33),$B33,$A33),Radionuclide_specific,9,FALSE)*VLOOKUP($B$4,Other_food_cons,4,FALSE)*Other_F_local_coll</f>
        <v>9.5204102857462713E-13</v>
      </c>
      <c r="P33" s="57">
        <f>Concentrations!P81*VLOOKUP(IF(ISBLANK($A33),$B33,$A33),Radionuclide_specific,9,FALSE)*VLOOKUP($B$4,Other_food_cons,4,FALSE)*Other_F_local_coll</f>
        <v>2.5580897841364248E-13</v>
      </c>
      <c r="Q33" s="57">
        <f>Concentrations!Q81*VLOOKUP(IF(ISBLANK($A33),$B33,$A33),Radionuclide_specific,9,FALSE)*VLOOKUP($B$4,Other_food_cons,4,FALSE)*Other_F_local_coll</f>
        <v>1.2206637217947361E-13</v>
      </c>
      <c r="R33" s="44">
        <f>Concentrations!R81*VLOOKUP(IF(ISBLANK($A33),$B33,$A33),Radionuclide_specific,9,FALSE)*VLOOKUP($B$4,Other_food_cons,5,FALSE)*Other_F_local</f>
        <v>5.8417708137702487E-11</v>
      </c>
      <c r="S33" s="44">
        <f>Concentrations!S81*VLOOKUP(IF(ISBLANK($A33),$B33,$A33),Radionuclide_specific,9,FALSE)*VLOOKUP($B$4,Other_food_cons,5,FALSE)*Other_F_local_coll</f>
        <v>8.872336379664896E-12</v>
      </c>
      <c r="T33" s="44">
        <f>Concentrations!T81*VLOOKUP(IF(ISBLANK($A33),$B33,$A33),Radionuclide_specific,9,FALSE)*VLOOKUP($B$4,Other_food_cons,5,FALSE)*Other_F_local_coll</f>
        <v>6.9169711258403963E-13</v>
      </c>
      <c r="U33" s="44">
        <f>Concentrations!U81*VLOOKUP(IF(ISBLANK($A33),$B33,$A33),Radionuclide_specific,9,FALSE)*VLOOKUP($B$4,Other_food_cons,5,FALSE)*Other_F_local_coll</f>
        <v>1.8585578397467093E-13</v>
      </c>
      <c r="V33" s="44">
        <f>Concentrations!V81*VLOOKUP(IF(ISBLANK($A33),$B33,$A33),Radionuclide_specific,9,FALSE)*VLOOKUP($B$4,Other_food_cons,5,FALSE)*Other_F_local_coll</f>
        <v>8.8686258938400613E-14</v>
      </c>
      <c r="W33" s="57">
        <f t="shared" si="11"/>
        <v>8.3783065168622049E-10</v>
      </c>
      <c r="X33" s="57">
        <f t="shared" si="12"/>
        <v>1.2724763788116586E-10</v>
      </c>
      <c r="Y33" s="57">
        <f t="shared" si="13"/>
        <v>9.9203659486213316E-12</v>
      </c>
      <c r="Z33" s="57">
        <f t="shared" si="14"/>
        <v>2.6655560029862572E-12</v>
      </c>
      <c r="AA33" s="57">
        <f t="shared" si="15"/>
        <v>1.271944218469222E-12</v>
      </c>
    </row>
    <row r="34" spans="1:27">
      <c r="A34" s="4" t="s">
        <v>29</v>
      </c>
      <c r="B34" s="107"/>
      <c r="C34" s="57">
        <f>Concentrations!C82*VLOOKUP(IF(ISBLANK($A34),$B34,$A34),Radionuclide_specific,9,FALSE)*VLOOKUP($B$4,Other_food_cons,2,FALSE)*Other_F_local</f>
        <v>0</v>
      </c>
      <c r="D34" s="57">
        <f>Concentrations!D82*VLOOKUP(IF(ISBLANK($A34),$B34,$A34),Radionuclide_specific,9,FALSE)*VLOOKUP($B$4,Other_food_cons,2,FALSE)*Other_F_local_coll</f>
        <v>0</v>
      </c>
      <c r="E34" s="57">
        <f>Concentrations!E82*VLOOKUP(IF(ISBLANK($A34),$B34,$A34),Radionuclide_specific,9,FALSE)*VLOOKUP($B$4,Other_food_cons,2,FALSE)*Other_F_local_coll</f>
        <v>0</v>
      </c>
      <c r="F34" s="57">
        <f>Concentrations!F82*VLOOKUP(IF(ISBLANK($A34),$B34,$A34),Radionuclide_specific,9,FALSE)*VLOOKUP($B$4,Other_food_cons,2,FALSE)*Other_F_local_coll</f>
        <v>0</v>
      </c>
      <c r="G34" s="57">
        <f>Concentrations!G82*VLOOKUP(IF(ISBLANK($A34),$B34,$A34),Radionuclide_specific,9,FALSE)*VLOOKUP($B$4,Other_food_cons,2,FALSE)*Other_F_local_coll</f>
        <v>0</v>
      </c>
      <c r="H34" s="44">
        <f>Concentrations!H82*VLOOKUP(IF(ISBLANK($A34),$B34,$A34),Radionuclide_specific,9,FALSE)*VLOOKUP($B$4,Other_food_cons,3,FALSE)*Other_F_local</f>
        <v>0</v>
      </c>
      <c r="I34" s="44">
        <f>Concentrations!I82*VLOOKUP(IF(ISBLANK($A34),$B34,$A34),Radionuclide_specific,9,FALSE)*VLOOKUP($B$4,Other_food_cons,3,FALSE)*Other_F_local_coll</f>
        <v>0</v>
      </c>
      <c r="J34" s="44">
        <f>Concentrations!J82*VLOOKUP(IF(ISBLANK($A34),$B34,$A34),Radionuclide_specific,9,FALSE)*VLOOKUP($B$4,Other_food_cons,3,FALSE)*Other_F_local_coll</f>
        <v>0</v>
      </c>
      <c r="K34" s="44">
        <f>Concentrations!K82*VLOOKUP(IF(ISBLANK($A34),$B34,$A34),Radionuclide_specific,9,FALSE)*VLOOKUP($B$4,Other_food_cons,3,FALSE)*Other_F_local_coll</f>
        <v>0</v>
      </c>
      <c r="L34" s="44">
        <f>Concentrations!L82*VLOOKUP(IF(ISBLANK($A34),$B34,$A34),Radionuclide_specific,9,FALSE)*VLOOKUP($B$4,Other_food_cons,3,FALSE)*Other_F_local_coll</f>
        <v>0</v>
      </c>
      <c r="M34" s="57">
        <f>Concentrations!M82*VLOOKUP(IF(ISBLANK($A34),$B34,$A34),Radionuclide_specific,9,FALSE)*VLOOKUP($B$4,Other_food_cons,4,FALSE)*Other_F_local</f>
        <v>0</v>
      </c>
      <c r="N34" s="57">
        <f>Concentrations!N82*VLOOKUP(IF(ISBLANK($A34),$B34,$A34),Radionuclide_specific,9,FALSE)*VLOOKUP($B$4,Other_food_cons,4,FALSE)*Other_F_local_coll</f>
        <v>0</v>
      </c>
      <c r="O34" s="57">
        <f>Concentrations!O82*VLOOKUP(IF(ISBLANK($A34),$B34,$A34),Radionuclide_specific,9,FALSE)*VLOOKUP($B$4,Other_food_cons,4,FALSE)*Other_F_local_coll</f>
        <v>0</v>
      </c>
      <c r="P34" s="57">
        <f>Concentrations!P82*VLOOKUP(IF(ISBLANK($A34),$B34,$A34),Radionuclide_specific,9,FALSE)*VLOOKUP($B$4,Other_food_cons,4,FALSE)*Other_F_local_coll</f>
        <v>0</v>
      </c>
      <c r="Q34" s="57">
        <f>Concentrations!Q82*VLOOKUP(IF(ISBLANK($A34),$B34,$A34),Radionuclide_specific,9,FALSE)*VLOOKUP($B$4,Other_food_cons,4,FALSE)*Other_F_local_coll</f>
        <v>0</v>
      </c>
      <c r="R34" s="44">
        <f>Concentrations!R82*VLOOKUP(IF(ISBLANK($A34),$B34,$A34),Radionuclide_specific,9,FALSE)*VLOOKUP($B$4,Other_food_cons,5,FALSE)*Other_F_local</f>
        <v>0</v>
      </c>
      <c r="S34" s="44">
        <f>Concentrations!S82*VLOOKUP(IF(ISBLANK($A34),$B34,$A34),Radionuclide_specific,9,FALSE)*VLOOKUP($B$4,Other_food_cons,5,FALSE)*Other_F_local_coll</f>
        <v>0</v>
      </c>
      <c r="T34" s="44">
        <f>Concentrations!T82*VLOOKUP(IF(ISBLANK($A34),$B34,$A34),Radionuclide_specific,9,FALSE)*VLOOKUP($B$4,Other_food_cons,5,FALSE)*Other_F_local_coll</f>
        <v>0</v>
      </c>
      <c r="U34" s="44">
        <f>Concentrations!U82*VLOOKUP(IF(ISBLANK($A34),$B34,$A34),Radionuclide_specific,9,FALSE)*VLOOKUP($B$4,Other_food_cons,5,FALSE)*Other_F_local_coll</f>
        <v>0</v>
      </c>
      <c r="V34" s="44">
        <f>Concentrations!V82*VLOOKUP(IF(ISBLANK($A34),$B34,$A34),Radionuclide_specific,9,FALSE)*VLOOKUP($B$4,Other_food_cons,5,FALSE)*Other_F_local_coll</f>
        <v>0</v>
      </c>
      <c r="W34" s="57">
        <f t="shared" si="11"/>
        <v>0</v>
      </c>
      <c r="X34" s="57">
        <f t="shared" si="12"/>
        <v>0</v>
      </c>
      <c r="Y34" s="57">
        <f t="shared" si="13"/>
        <v>0</v>
      </c>
      <c r="Z34" s="57">
        <f t="shared" si="14"/>
        <v>0</v>
      </c>
      <c r="AA34" s="57">
        <f t="shared" si="15"/>
        <v>0</v>
      </c>
    </row>
    <row r="35" spans="1:27">
      <c r="A35" s="4"/>
      <c r="B35" s="107" t="s">
        <v>30</v>
      </c>
      <c r="C35" s="57">
        <v>0</v>
      </c>
      <c r="D35" s="57">
        <v>0</v>
      </c>
      <c r="E35" s="57">
        <v>0</v>
      </c>
      <c r="F35" s="57">
        <v>0</v>
      </c>
      <c r="G35" s="57">
        <v>0</v>
      </c>
      <c r="H35" s="44">
        <v>0</v>
      </c>
      <c r="I35" s="44">
        <v>0</v>
      </c>
      <c r="J35" s="44">
        <v>0</v>
      </c>
      <c r="K35" s="44">
        <v>0</v>
      </c>
      <c r="L35" s="44">
        <v>0</v>
      </c>
      <c r="M35" s="57">
        <v>0</v>
      </c>
      <c r="N35" s="57">
        <v>0</v>
      </c>
      <c r="O35" s="57">
        <v>0</v>
      </c>
      <c r="P35" s="57">
        <v>0</v>
      </c>
      <c r="Q35" s="57">
        <v>0</v>
      </c>
      <c r="R35" s="44">
        <v>0</v>
      </c>
      <c r="S35" s="44">
        <v>0</v>
      </c>
      <c r="T35" s="44">
        <v>0</v>
      </c>
      <c r="U35" s="44">
        <v>0</v>
      </c>
      <c r="V35" s="44">
        <v>0</v>
      </c>
      <c r="W35" s="57">
        <v>0</v>
      </c>
      <c r="X35" s="57">
        <v>0</v>
      </c>
      <c r="Y35" s="57">
        <v>0</v>
      </c>
      <c r="Z35" s="57">
        <v>0</v>
      </c>
      <c r="AA35" s="57">
        <v>0</v>
      </c>
    </row>
    <row r="36" spans="1:27">
      <c r="A36" s="4"/>
      <c r="B36" s="107" t="s">
        <v>31</v>
      </c>
      <c r="C36" s="57">
        <v>0</v>
      </c>
      <c r="D36" s="57">
        <v>0</v>
      </c>
      <c r="E36" s="57">
        <v>0</v>
      </c>
      <c r="F36" s="57">
        <v>0</v>
      </c>
      <c r="G36" s="57">
        <v>0</v>
      </c>
      <c r="H36" s="44">
        <v>0</v>
      </c>
      <c r="I36" s="44">
        <v>0</v>
      </c>
      <c r="J36" s="44">
        <v>0</v>
      </c>
      <c r="K36" s="44">
        <v>0</v>
      </c>
      <c r="L36" s="44">
        <v>0</v>
      </c>
      <c r="M36" s="57">
        <v>0</v>
      </c>
      <c r="N36" s="57">
        <v>0</v>
      </c>
      <c r="O36" s="57">
        <v>0</v>
      </c>
      <c r="P36" s="57">
        <v>0</v>
      </c>
      <c r="Q36" s="57">
        <v>0</v>
      </c>
      <c r="R36" s="44">
        <v>0</v>
      </c>
      <c r="S36" s="44">
        <v>0</v>
      </c>
      <c r="T36" s="44">
        <v>0</v>
      </c>
      <c r="U36" s="44">
        <v>0</v>
      </c>
      <c r="V36" s="44">
        <v>0</v>
      </c>
      <c r="W36" s="57">
        <v>0</v>
      </c>
      <c r="X36" s="57">
        <v>0</v>
      </c>
      <c r="Y36" s="57">
        <v>0</v>
      </c>
      <c r="Z36" s="57">
        <v>0</v>
      </c>
      <c r="AA36" s="57">
        <v>0</v>
      </c>
    </row>
    <row r="37" spans="1:27">
      <c r="A37" s="4"/>
      <c r="B37" s="107" t="s">
        <v>32</v>
      </c>
      <c r="C37" s="57">
        <v>0</v>
      </c>
      <c r="D37" s="57">
        <v>0</v>
      </c>
      <c r="E37" s="57">
        <v>0</v>
      </c>
      <c r="F37" s="57">
        <v>0</v>
      </c>
      <c r="G37" s="57">
        <v>0</v>
      </c>
      <c r="H37" s="44">
        <v>0</v>
      </c>
      <c r="I37" s="44">
        <v>0</v>
      </c>
      <c r="J37" s="44">
        <v>0</v>
      </c>
      <c r="K37" s="44">
        <v>0</v>
      </c>
      <c r="L37" s="44">
        <v>0</v>
      </c>
      <c r="M37" s="57">
        <v>0</v>
      </c>
      <c r="N37" s="57">
        <v>0</v>
      </c>
      <c r="O37" s="57">
        <v>0</v>
      </c>
      <c r="P37" s="57">
        <v>0</v>
      </c>
      <c r="Q37" s="57">
        <v>0</v>
      </c>
      <c r="R37" s="44">
        <v>0</v>
      </c>
      <c r="S37" s="44">
        <v>0</v>
      </c>
      <c r="T37" s="44">
        <v>0</v>
      </c>
      <c r="U37" s="44">
        <v>0</v>
      </c>
      <c r="V37" s="44">
        <v>0</v>
      </c>
      <c r="W37" s="57">
        <v>0</v>
      </c>
      <c r="X37" s="57">
        <v>0</v>
      </c>
      <c r="Y37" s="57">
        <v>0</v>
      </c>
      <c r="Z37" s="57">
        <v>0</v>
      </c>
      <c r="AA37" s="57">
        <v>0</v>
      </c>
    </row>
    <row r="38" spans="1:27">
      <c r="A38" s="4"/>
      <c r="B38" s="107" t="s">
        <v>33</v>
      </c>
      <c r="C38" s="57">
        <v>0</v>
      </c>
      <c r="D38" s="57">
        <v>0</v>
      </c>
      <c r="E38" s="57">
        <v>0</v>
      </c>
      <c r="F38" s="57">
        <v>0</v>
      </c>
      <c r="G38" s="57">
        <v>0</v>
      </c>
      <c r="H38" s="44">
        <v>0</v>
      </c>
      <c r="I38" s="44">
        <v>0</v>
      </c>
      <c r="J38" s="44">
        <v>0</v>
      </c>
      <c r="K38" s="44">
        <v>0</v>
      </c>
      <c r="L38" s="44">
        <v>0</v>
      </c>
      <c r="M38" s="57">
        <v>0</v>
      </c>
      <c r="N38" s="57">
        <v>0</v>
      </c>
      <c r="O38" s="57">
        <v>0</v>
      </c>
      <c r="P38" s="57">
        <v>0</v>
      </c>
      <c r="Q38" s="57">
        <v>0</v>
      </c>
      <c r="R38" s="44">
        <v>0</v>
      </c>
      <c r="S38" s="44">
        <v>0</v>
      </c>
      <c r="T38" s="44">
        <v>0</v>
      </c>
      <c r="U38" s="44">
        <v>0</v>
      </c>
      <c r="V38" s="44">
        <v>0</v>
      </c>
      <c r="W38" s="57">
        <v>0</v>
      </c>
      <c r="X38" s="57">
        <v>0</v>
      </c>
      <c r="Y38" s="57">
        <v>0</v>
      </c>
      <c r="Z38" s="57">
        <v>0</v>
      </c>
      <c r="AA38" s="57">
        <v>0</v>
      </c>
    </row>
    <row r="39" spans="1:27">
      <c r="A39" s="4" t="s">
        <v>16</v>
      </c>
      <c r="B39" s="107"/>
      <c r="C39" s="57">
        <f>Concentrations!C87*VLOOKUP(IF(ISBLANK($A39),$B39,$A39),Radionuclide_specific,9,FALSE)*VLOOKUP($B$4,Other_food_cons,2,FALSE)*Other_F_local</f>
        <v>2.4974849154132021E-10</v>
      </c>
      <c r="D39" s="57">
        <f>Concentrations!D87*VLOOKUP(IF(ISBLANK($A39),$B39,$A39),Radionuclide_specific,9,FALSE)*VLOOKUP($B$4,Other_food_cons,2,FALSE)*Other_F_local_coll</f>
        <v>3.7980679553072421E-11</v>
      </c>
      <c r="E39" s="57">
        <f>Concentrations!E87*VLOOKUP(IF(ISBLANK($A39),$B39,$A39),Radionuclide_specific,9,FALSE)*VLOOKUP($B$4,Other_food_cons,2,FALSE)*Other_F_local_coll</f>
        <v>2.9825464055866429E-12</v>
      </c>
      <c r="F39" s="57">
        <f>Concentrations!F87*VLOOKUP(IF(ISBLANK($A39),$B39,$A39),Radionuclide_specific,9,FALSE)*VLOOKUP($B$4,Other_food_cons,2,FALSE)*Other_F_local_coll</f>
        <v>8.1191591594383279E-13</v>
      </c>
      <c r="G39" s="57">
        <f>Concentrations!G87*VLOOKUP(IF(ISBLANK($A39),$B39,$A39),Radionuclide_specific,9,FALSE)*VLOOKUP($B$4,Other_food_cons,2,FALSE)*Other_F_local_coll</f>
        <v>3.9308306975430226E-13</v>
      </c>
      <c r="H39" s="44">
        <f>Concentrations!H87*VLOOKUP(IF(ISBLANK($A39),$B39,$A39),Radionuclide_specific,9,FALSE)*VLOOKUP($B$4,Other_food_cons,3,FALSE)*Other_F_local</f>
        <v>5.0645679342802226E-10</v>
      </c>
      <c r="I39" s="44">
        <f>Concentrations!I87*VLOOKUP(IF(ISBLANK($A39),$B39,$A39),Radionuclide_specific,9,FALSE)*VLOOKUP($B$4,Other_food_cons,3,FALSE)*Other_F_local_coll</f>
        <v>7.7019777216487542E-11</v>
      </c>
      <c r="J39" s="44">
        <f>Concentrations!J87*VLOOKUP(IF(ISBLANK($A39),$B39,$A39),Radionuclide_specific,9,FALSE)*VLOOKUP($B$4,Other_food_cons,3,FALSE)*Other_F_local_coll</f>
        <v>6.0482082574411527E-12</v>
      </c>
      <c r="K39" s="44">
        <f>Concentrations!K87*VLOOKUP(IF(ISBLANK($A39),$B39,$A39),Radionuclide_specific,9,FALSE)*VLOOKUP($B$4,Other_food_cons,3,FALSE)*Other_F_local_coll</f>
        <v>1.6464577174595558E-12</v>
      </c>
      <c r="L39" s="44">
        <f>Concentrations!L87*VLOOKUP(IF(ISBLANK($A39),$B39,$A39),Radionuclide_specific,9,FALSE)*VLOOKUP($B$4,Other_food_cons,3,FALSE)*Other_F_local_coll</f>
        <v>7.9712029422075756E-13</v>
      </c>
      <c r="M39" s="57">
        <f>Concentrations!M87*VLOOKUP(IF(ISBLANK($A39),$B39,$A39),Radionuclide_specific,9,FALSE)*VLOOKUP($B$4,Other_food_cons,4,FALSE)*Other_F_local</f>
        <v>3.8448800427551563E-11</v>
      </c>
      <c r="N39" s="57">
        <f>Concentrations!N87*VLOOKUP(IF(ISBLANK($A39),$B39,$A39),Radionuclide_specific,9,FALSE)*VLOOKUP($B$4,Other_food_cons,4,FALSE)*Other_F_local_coll</f>
        <v>5.8471286822457746E-12</v>
      </c>
      <c r="O39" s="57">
        <f>Concentrations!O87*VLOOKUP(IF(ISBLANK($A39),$B39,$A39),Radionuclide_specific,9,FALSE)*VLOOKUP($B$4,Other_food_cons,4,FALSE)*Other_F_local_coll</f>
        <v>4.5916325983229961E-13</v>
      </c>
      <c r="P39" s="57">
        <f>Concentrations!P87*VLOOKUP(IF(ISBLANK($A39),$B39,$A39),Radionuclide_specific,9,FALSE)*VLOOKUP($B$4,Other_food_cons,4,FALSE)*Other_F_local_coll</f>
        <v>1.249945207813692E-13</v>
      </c>
      <c r="Q39" s="57">
        <f>Concentrations!Q87*VLOOKUP(IF(ISBLANK($A39),$B39,$A39),Radionuclide_specific,9,FALSE)*VLOOKUP($B$4,Other_food_cons,4,FALSE)*Other_F_local_coll</f>
        <v>6.0515170310576219E-14</v>
      </c>
      <c r="R39" s="44">
        <f>Concentrations!R87*VLOOKUP(IF(ISBLANK($A39),$B39,$A39),Radionuclide_specific,9,FALSE)*VLOOKUP($B$4,Other_food_cons,5,FALSE)*Other_F_local</f>
        <v>4.2456352827077842E-12</v>
      </c>
      <c r="S39" s="44">
        <f>Concentrations!S87*VLOOKUP(IF(ISBLANK($A39),$B39,$A39),Radionuclide_specific,9,FALSE)*VLOOKUP($B$4,Other_food_cons,5,FALSE)*Other_F_local_coll</f>
        <v>6.45658006487153E-13</v>
      </c>
      <c r="T39" s="44">
        <f>Concentrations!T87*VLOOKUP(IF(ISBLANK($A39),$B39,$A39),Radionuclide_specific,9,FALSE)*VLOOKUP($B$4,Other_food_cons,5,FALSE)*Other_F_local_coll</f>
        <v>5.0702225161495748E-14</v>
      </c>
      <c r="U39" s="44">
        <f>Concentrations!U87*VLOOKUP(IF(ISBLANK($A39),$B39,$A39),Radionuclide_specific,9,FALSE)*VLOOKUP($B$4,Other_food_cons,5,FALSE)*Other_F_local_coll</f>
        <v>1.3802280998973848E-14</v>
      </c>
      <c r="V39" s="44">
        <f>Concentrations!V87*VLOOKUP(IF(ISBLANK($A39),$B39,$A39),Radionuclide_specific,9,FALSE)*VLOOKUP($B$4,Other_food_cons,5,FALSE)*Other_F_local_coll</f>
        <v>6.6822719916522014E-15</v>
      </c>
      <c r="W39" s="57">
        <f t="shared" si="11"/>
        <v>7.9889972067960176E-10</v>
      </c>
      <c r="X39" s="57">
        <f t="shared" si="12"/>
        <v>1.2149324345829288E-10</v>
      </c>
      <c r="Y39" s="57">
        <f t="shared" si="13"/>
        <v>9.5406201480215902E-12</v>
      </c>
      <c r="Z39" s="57">
        <f t="shared" si="14"/>
        <v>2.5971704351837317E-12</v>
      </c>
      <c r="AA39" s="57">
        <f t="shared" si="15"/>
        <v>1.2574008062772882E-12</v>
      </c>
    </row>
    <row r="40" spans="1:27">
      <c r="A40" s="4" t="s">
        <v>176</v>
      </c>
      <c r="B40" s="107"/>
      <c r="C40" s="57">
        <f>Concentrations!C88*VLOOKUP(IF(ISBLANK($A40),$B40,$A40),Radionuclide_specific,9,FALSE)*VLOOKUP($B$4,Other_food_cons,2,FALSE)*Other_F_local</f>
        <v>5.6478296707013552E-12</v>
      </c>
      <c r="D40" s="57">
        <f>Concentrations!D88*VLOOKUP(IF(ISBLANK($A40),$B40,$A40),Radionuclide_specific,9,FALSE)*VLOOKUP($B$4,Other_food_cons,2,FALSE)*Other_F_local_coll</f>
        <v>8.5889797569376517E-13</v>
      </c>
      <c r="E40" s="57">
        <f>Concentrations!E88*VLOOKUP(IF(ISBLANK($A40),$B40,$A40),Radionuclide_specific,9,FALSE)*VLOOKUP($B$4,Other_food_cons,2,FALSE)*Other_F_local_coll</f>
        <v>6.7447644637999285E-14</v>
      </c>
      <c r="F40" s="57">
        <f>Concentrations!F88*VLOOKUP(IF(ISBLANK($A40),$B40,$A40),Radionuclide_specific,9,FALSE)*VLOOKUP($B$4,Other_food_cons,2,FALSE)*Other_F_local_coll</f>
        <v>1.8360814710868697E-14</v>
      </c>
      <c r="G40" s="57">
        <f>Concentrations!G88*VLOOKUP(IF(ISBLANK($A40),$B40,$A40),Radionuclide_specific,9,FALSE)*VLOOKUP($B$4,Other_food_cons,2,FALSE)*Other_F_local_coll</f>
        <v>8.8892821775056506E-15</v>
      </c>
      <c r="H40" s="44">
        <f>Concentrations!H88*VLOOKUP(IF(ISBLANK($A40),$B40,$A40),Radionuclide_specific,9,FALSE)*VLOOKUP($B$4,Other_food_cons,3,FALSE)*Other_F_local</f>
        <v>1.3369460210330598E-10</v>
      </c>
      <c r="I40" s="44">
        <f>Concentrations!I88*VLOOKUP(IF(ISBLANK($A40),$B40,$A40),Radionuclide_specific,9,FALSE)*VLOOKUP($B$4,Other_food_cons,3,FALSE)*Other_F_local_coll</f>
        <v>2.0331707895407044E-11</v>
      </c>
      <c r="J40" s="44">
        <f>Concentrations!J88*VLOOKUP(IF(ISBLANK($A40),$B40,$A40),Radionuclide_specific,9,FALSE)*VLOOKUP($B$4,Other_food_cons,3,FALSE)*Other_F_local_coll</f>
        <v>1.596610829016503E-12</v>
      </c>
      <c r="K40" s="44">
        <f>Concentrations!K88*VLOOKUP(IF(ISBLANK($A40),$B40,$A40),Radionuclide_specific,9,FALSE)*VLOOKUP($B$4,Other_food_cons,3,FALSE)*Other_F_local_coll</f>
        <v>4.3463453400450803E-13</v>
      </c>
      <c r="L40" s="44">
        <f>Concentrations!L88*VLOOKUP(IF(ISBLANK($A40),$B40,$A40),Radionuclide_specific,9,FALSE)*VLOOKUP($B$4,Other_food_cons,3,FALSE)*Other_F_local_coll</f>
        <v>2.1042579415431349E-13</v>
      </c>
      <c r="M40" s="57">
        <f>Concentrations!M88*VLOOKUP(IF(ISBLANK($A40),$B40,$A40),Radionuclide_specific,9,FALSE)*VLOOKUP($B$4,Other_food_cons,4,FALSE)*Other_F_local</f>
        <v>2.8491252771973939E-14</v>
      </c>
      <c r="N40" s="57">
        <f>Concentrations!N88*VLOOKUP(IF(ISBLANK($A40),$B40,$A40),Radionuclide_specific,9,FALSE)*VLOOKUP($B$4,Other_food_cons,4,FALSE)*Other_F_local_coll</f>
        <v>4.3328288488893013E-15</v>
      </c>
      <c r="O40" s="57">
        <f>Concentrations!O88*VLOOKUP(IF(ISBLANK($A40),$B40,$A40),Radionuclide_specific,9,FALSE)*VLOOKUP($B$4,Other_food_cons,4,FALSE)*Other_F_local_coll</f>
        <v>3.4024891051944115E-16</v>
      </c>
      <c r="P40" s="57">
        <f>Concentrations!P88*VLOOKUP(IF(ISBLANK($A40),$B40,$A40),Radionuclide_specific,9,FALSE)*VLOOKUP($B$4,Other_food_cons,4,FALSE)*Other_F_local_coll</f>
        <v>9.2623652540459083E-17</v>
      </c>
      <c r="Q40" s="57">
        <f>Concentrations!Q88*VLOOKUP(IF(ISBLANK($A40),$B40,$A40),Radionuclide_specific,9,FALSE)*VLOOKUP($B$4,Other_food_cons,4,FALSE)*Other_F_local_coll</f>
        <v>4.4843205310273706E-17</v>
      </c>
      <c r="R40" s="44">
        <f>Concentrations!R88*VLOOKUP(IF(ISBLANK($A40),$B40,$A40),Radionuclide_specific,9,FALSE)*VLOOKUP($B$4,Other_food_cons,5,FALSE)*Other_F_local</f>
        <v>2.1617684964630957E-13</v>
      </c>
      <c r="S40" s="44">
        <f>Concentrations!S88*VLOOKUP(IF(ISBLANK($A40),$B40,$A40),Radionuclide_specific,9,FALSE)*VLOOKUP($B$4,Other_food_cons,5,FALSE)*Other_F_local_coll</f>
        <v>3.2875258175059925E-14</v>
      </c>
      <c r="T40" s="44">
        <f>Concentrations!T88*VLOOKUP(IF(ISBLANK($A40),$B40,$A40),Radionuclide_specific,9,FALSE)*VLOOKUP($B$4,Other_food_cons,5,FALSE)*Other_F_local_coll</f>
        <v>2.581632270099223E-15</v>
      </c>
      <c r="U40" s="44">
        <f>Concentrations!U88*VLOOKUP(IF(ISBLANK($A40),$B40,$A40),Radionuclide_specific,9,FALSE)*VLOOKUP($B$4,Other_food_cons,5,FALSE)*Other_F_local_coll</f>
        <v>7.0278023817285419E-16</v>
      </c>
      <c r="V40" s="44">
        <f>Concentrations!V88*VLOOKUP(IF(ISBLANK($A40),$B40,$A40),Radionuclide_specific,9,FALSE)*VLOOKUP($B$4,Other_food_cons,5,FALSE)*Other_F_local_coll</f>
        <v>3.4024698491157299E-16</v>
      </c>
      <c r="W40" s="57">
        <f t="shared" ref="W40" si="26">C40+H40+M40+R40</f>
        <v>1.3958709987642564E-10</v>
      </c>
      <c r="X40" s="57">
        <f t="shared" ref="X40" si="27">D40+I40+N40+S40</f>
        <v>2.1227813958124759E-11</v>
      </c>
      <c r="Y40" s="57">
        <f t="shared" ref="Y40" si="28">E40+J40+O40+T40</f>
        <v>1.6669803548351209E-12</v>
      </c>
      <c r="Z40" s="57">
        <f t="shared" ref="Z40" si="29">F40+K40+P40+U40</f>
        <v>4.5379075260609003E-13</v>
      </c>
      <c r="AA40" s="57">
        <f t="shared" ref="AA40" si="30">G40+L40+Q40+V40</f>
        <v>2.1970016652204098E-13</v>
      </c>
    </row>
    <row r="41" spans="1:27">
      <c r="A41" s="4" t="s">
        <v>24</v>
      </c>
      <c r="B41" s="107"/>
      <c r="C41" s="57">
        <f>Concentrations!C89*VLOOKUP(IF(ISBLANK($A41),$B41,$A41),Radionuclide_specific,9,FALSE)*VLOOKUP($B$4,Other_food_cons,2,FALSE)*Other_F_local</f>
        <v>6.185718215182389E-12</v>
      </c>
      <c r="D41" s="57">
        <f>Concentrations!D89*VLOOKUP(IF(ISBLANK($A41),$B41,$A41),Radionuclide_specific,9,FALSE)*VLOOKUP($B$4,Other_food_cons,2,FALSE)*Other_F_local_coll</f>
        <v>9.406977896156834E-13</v>
      </c>
      <c r="E41" s="57">
        <f>Concentrations!E89*VLOOKUP(IF(ISBLANK($A41),$B41,$A41),Radionuclide_specific,9,FALSE)*VLOOKUP($B$4,Other_food_cons,2,FALSE)*Other_F_local_coll</f>
        <v>7.3871233004568392E-14</v>
      </c>
      <c r="F41" s="57">
        <f>Concentrations!F89*VLOOKUP(IF(ISBLANK($A41),$B41,$A41),Radionuclide_specific,9,FALSE)*VLOOKUP($B$4,Other_food_cons,2,FALSE)*Other_F_local_coll</f>
        <v>2.0109465883522649E-14</v>
      </c>
      <c r="G41" s="57">
        <f>Concentrations!G89*VLOOKUP(IF(ISBLANK($A41),$B41,$A41),Radionuclide_specific,9,FALSE)*VLOOKUP($B$4,Other_food_cons,2,FALSE)*Other_F_local_coll</f>
        <v>9.7358822170501252E-15</v>
      </c>
      <c r="H41" s="44">
        <f>Concentrations!H89*VLOOKUP(IF(ISBLANK($A41),$B41,$A41),Radionuclide_specific,9,FALSE)*VLOOKUP($B$4,Other_food_cons,3,FALSE)*Other_F_local</f>
        <v>1.4642742145573307E-10</v>
      </c>
      <c r="I41" s="44">
        <f>Concentrations!I89*VLOOKUP(IF(ISBLANK($A41),$B41,$A41),Radionuclide_specific,9,FALSE)*VLOOKUP($B$4,Other_food_cons,3,FALSE)*Other_F_local_coll</f>
        <v>2.2268061187211833E-11</v>
      </c>
      <c r="J41" s="44">
        <f>Concentrations!J89*VLOOKUP(IF(ISBLANK($A41),$B41,$A41),Radionuclide_specific,9,FALSE)*VLOOKUP($B$4,Other_food_cons,3,FALSE)*Other_F_local_coll</f>
        <v>1.7486690780814462E-12</v>
      </c>
      <c r="K41" s="44">
        <f>Concentrations!K89*VLOOKUP(IF(ISBLANK($A41),$B41,$A41),Radionuclide_specific,9,FALSE)*VLOOKUP($B$4,Other_food_cons,3,FALSE)*Other_F_local_coll</f>
        <v>4.7602835010314706E-13</v>
      </c>
      <c r="L41" s="44">
        <f>Concentrations!L89*VLOOKUP(IF(ISBLANK($A41),$B41,$A41),Radionuclide_specific,9,FALSE)*VLOOKUP($B$4,Other_food_cons,3,FALSE)*Other_F_local_coll</f>
        <v>2.3046638709476699E-13</v>
      </c>
      <c r="M41" s="57">
        <f>Concentrations!M89*VLOOKUP(IF(ISBLANK($A41),$B41,$A41),Radionuclide_specific,9,FALSE)*VLOOKUP($B$4,Other_food_cons,4,FALSE)*Other_F_local</f>
        <v>3.1204705439192074E-14</v>
      </c>
      <c r="N41" s="57">
        <f>Concentrations!N89*VLOOKUP(IF(ISBLANK($A41),$B41,$A41),Radionuclide_specific,9,FALSE)*VLOOKUP($B$4,Other_food_cons,4,FALSE)*Other_F_local_coll</f>
        <v>4.7454792493147789E-15</v>
      </c>
      <c r="O41" s="57">
        <f>Concentrations!O89*VLOOKUP(IF(ISBLANK($A41),$B41,$A41),Radionuclide_specific,9,FALSE)*VLOOKUP($B$4,Other_food_cons,4,FALSE)*Other_F_local_coll</f>
        <v>3.7265358462008641E-16</v>
      </c>
      <c r="P41" s="57">
        <f>Concentrations!P89*VLOOKUP(IF(ISBLANK($A41),$B41,$A41),Radionuclide_specific,9,FALSE)*VLOOKUP($B$4,Other_food_cons,4,FALSE)*Other_F_local_coll</f>
        <v>1.0144496364134882E-16</v>
      </c>
      <c r="Q41" s="57">
        <f>Concentrations!Q89*VLOOKUP(IF(ISBLANK($A41),$B41,$A41),Radionuclide_specific,9,FALSE)*VLOOKUP($B$4,Other_food_cons,4,FALSE)*Other_F_local_coll</f>
        <v>4.9113995530551262E-17</v>
      </c>
      <c r="R41" s="44">
        <f>Concentrations!R89*VLOOKUP(IF(ISBLANK($A41),$B41,$A41),Radionuclide_specific,9,FALSE)*VLOOKUP($B$4,Other_food_cons,5,FALSE)*Other_F_local</f>
        <v>2.3676512121015598E-13</v>
      </c>
      <c r="S41" s="44">
        <f>Concentrations!S89*VLOOKUP(IF(ISBLANK($A41),$B41,$A41),Radionuclide_specific,9,FALSE)*VLOOKUP($B$4,Other_food_cons,5,FALSE)*Other_F_local_coll</f>
        <v>3.6006235401060203E-14</v>
      </c>
      <c r="T41" s="44">
        <f>Concentrations!T89*VLOOKUP(IF(ISBLANK($A41),$B41,$A41),Radionuclide_specific,9,FALSE)*VLOOKUP($B$4,Other_food_cons,5,FALSE)*Other_F_local_coll</f>
        <v>2.8275021311740446E-15</v>
      </c>
      <c r="U41" s="44">
        <f>Concentrations!U89*VLOOKUP(IF(ISBLANK($A41),$B41,$A41),Radionuclide_specific,9,FALSE)*VLOOKUP($B$4,Other_food_cons,5,FALSE)*Other_F_local_coll</f>
        <v>7.6971177181942624E-16</v>
      </c>
      <c r="V41" s="44">
        <f>Concentrations!V89*VLOOKUP(IF(ISBLANK($A41),$B41,$A41),Radionuclide_specific,9,FALSE)*VLOOKUP($B$4,Other_food_cons,5,FALSE)*Other_F_local_coll</f>
        <v>3.7265152614775344E-16</v>
      </c>
      <c r="W41" s="57">
        <f t="shared" si="11"/>
        <v>1.5288110949756481E-10</v>
      </c>
      <c r="X41" s="57">
        <f t="shared" si="12"/>
        <v>2.324951069147789E-11</v>
      </c>
      <c r="Y41" s="57">
        <f t="shared" si="13"/>
        <v>1.8257404668018086E-12</v>
      </c>
      <c r="Z41" s="57">
        <f t="shared" si="14"/>
        <v>4.9700897272213042E-13</v>
      </c>
      <c r="AA41" s="57">
        <f t="shared" si="15"/>
        <v>2.4062403483349544E-13</v>
      </c>
    </row>
    <row r="42" spans="1:27">
      <c r="A42" s="4"/>
      <c r="B42" s="107" t="s">
        <v>34</v>
      </c>
      <c r="C42" s="57">
        <f>Concentrations!C90*VLOOKUP(IF(ISBLANK($A42),$B42,$A42),Radionuclide_specific,9,FALSE)*VLOOKUP($B$4,Other_food_cons,2,FALSE)*Other_F_local</f>
        <v>2.0499454564311875E-10</v>
      </c>
      <c r="D42" s="57">
        <f>Concentrations!D90*VLOOKUP(IF(ISBLANK($A42),$B42,$A42),Radionuclide_specific,9,FALSE)*VLOOKUP($B$4,Other_food_cons,2,FALSE)*Other_F_local_coll</f>
        <v>3.1174701022824918E-11</v>
      </c>
      <c r="E42" s="57">
        <f>Concentrations!E90*VLOOKUP(IF(ISBLANK($A42),$B42,$A42),Radionuclide_specific,9,FALSE)*VLOOKUP($B$4,Other_food_cons,2,FALSE)*Other_F_local_coll</f>
        <v>2.4480907986885968E-12</v>
      </c>
      <c r="F42" s="57">
        <f>Concentrations!F90*VLOOKUP(IF(ISBLANK($A42),$B42,$A42),Radionuclide_specific,9,FALSE)*VLOOKUP($B$4,Other_food_cons,2,FALSE)*Other_F_local_coll</f>
        <v>6.6642719220551729E-13</v>
      </c>
      <c r="G42" s="57">
        <f>Concentrations!G90*VLOOKUP(IF(ISBLANK($A42),$B42,$A42),Radionuclide_specific,9,FALSE)*VLOOKUP($B$4,Other_food_cons,2,FALSE)*Other_F_local_coll</f>
        <v>3.2264689112746185E-13</v>
      </c>
      <c r="H42" s="44">
        <f>Concentrations!H90*VLOOKUP(IF(ISBLANK($A42),$B42,$A42),Radionuclide_specific,9,FALSE)*VLOOKUP($B$4,Other_food_cons,3,FALSE)*Other_F_local</f>
        <v>5.3781286572058978E-10</v>
      </c>
      <c r="I42" s="44">
        <f>Concentrations!I90*VLOOKUP(IF(ISBLANK($A42),$B42,$A42),Radionuclide_specific,9,FALSE)*VLOOKUP($B$4,Other_food_cons,3,FALSE)*Other_F_local_coll</f>
        <v>8.1788299500693927E-11</v>
      </c>
      <c r="J42" s="44">
        <f>Concentrations!J90*VLOOKUP(IF(ISBLANK($A42),$B42,$A42),Radionuclide_specific,9,FALSE)*VLOOKUP($B$4,Other_food_cons,3,FALSE)*Other_F_local_coll</f>
        <v>6.4226817540748428E-12</v>
      </c>
      <c r="K42" s="44">
        <f>Concentrations!K90*VLOOKUP(IF(ISBLANK($A42),$B42,$A42),Radionuclide_specific,9,FALSE)*VLOOKUP($B$4,Other_food_cons,3,FALSE)*Other_F_local_coll</f>
        <v>1.7484031924349235E-12</v>
      </c>
      <c r="L42" s="44">
        <f>Concentrations!L90*VLOOKUP(IF(ISBLANK($A42),$B42,$A42),Radionuclide_specific,9,FALSE)*VLOOKUP($B$4,Other_food_cons,3,FALSE)*Other_F_local_coll</f>
        <v>8.4647934699292925E-13</v>
      </c>
      <c r="M42" s="57">
        <f>Concentrations!M90*VLOOKUP(IF(ISBLANK($A42),$B42,$A42),Radionuclide_specific,9,FALSE)*VLOOKUP($B$4,Other_food_cons,4,FALSE)*Other_F_local</f>
        <v>4.1700833632374853E-11</v>
      </c>
      <c r="N42" s="57">
        <f>Concentrations!N90*VLOOKUP(IF(ISBLANK($A42),$B42,$A42),Radionuclide_specific,9,FALSE)*VLOOKUP($B$4,Other_food_cons,4,FALSE)*Other_F_local_coll</f>
        <v>6.3416859059024756E-12</v>
      </c>
      <c r="O42" s="57">
        <f>Concentrations!O90*VLOOKUP(IF(ISBLANK($A42),$B42,$A42),Radionuclide_specific,9,FALSE)*VLOOKUP($B$4,Other_food_cons,4,FALSE)*Other_F_local_coll</f>
        <v>4.9800069944684275E-13</v>
      </c>
      <c r="P42" s="57">
        <f>Concentrations!P90*VLOOKUP(IF(ISBLANK($A42),$B42,$A42),Radionuclide_specific,9,FALSE)*VLOOKUP($B$4,Other_food_cons,4,FALSE)*Other_F_local_coll</f>
        <v>1.3556736050252978E-13</v>
      </c>
      <c r="Q42" s="57">
        <f>Concentrations!Q90*VLOOKUP(IF(ISBLANK($A42),$B42,$A42),Radionuclide_specific,9,FALSE)*VLOOKUP($B$4,Other_food_cons,4,FALSE)*Other_F_local_coll</f>
        <v>6.5634157663554866E-14</v>
      </c>
      <c r="R42" s="44">
        <f>Concentrations!R90*VLOOKUP(IF(ISBLANK($A42),$B42,$A42),Radionuclide_specific,9,FALSE)*VLOOKUP($B$4,Other_food_cons,5,FALSE)*Other_F_local</f>
        <v>4.5753259909530135E-12</v>
      </c>
      <c r="S42" s="44">
        <f>Concentrations!S90*VLOOKUP(IF(ISBLANK($A42),$B42,$A42),Radionuclide_specific,9,FALSE)*VLOOKUP($B$4,Other_food_cons,5,FALSE)*Other_F_local_coll</f>
        <v>6.9579617058805533E-13</v>
      </c>
      <c r="T42" s="44">
        <f>Concentrations!T90*VLOOKUP(IF(ISBLANK($A42),$B42,$A42),Radionuclide_specific,9,FALSE)*VLOOKUP($B$4,Other_food_cons,5,FALSE)*Other_F_local_coll</f>
        <v>5.4639568210525452E-14</v>
      </c>
      <c r="U42" s="44">
        <f>Concentrations!U90*VLOOKUP(IF(ISBLANK($A42),$B42,$A42),Radionuclide_specific,9,FALSE)*VLOOKUP($B$4,Other_food_cons,5,FALSE)*Other_F_local_coll</f>
        <v>1.4874159914888913E-14</v>
      </c>
      <c r="V42" s="44">
        <f>Concentrations!V90*VLOOKUP(IF(ISBLANK($A42),$B42,$A42),Radionuclide_specific,9,FALSE)*VLOOKUP($B$4,Other_food_cons,5,FALSE)*Other_F_local_coll</f>
        <v>7.201238951233614E-15</v>
      </c>
      <c r="W42" s="57">
        <f t="shared" si="11"/>
        <v>7.8908357098703648E-10</v>
      </c>
      <c r="X42" s="57">
        <f t="shared" si="12"/>
        <v>1.2000048260000937E-10</v>
      </c>
      <c r="Y42" s="57">
        <f t="shared" si="13"/>
        <v>9.4234128204208087E-12</v>
      </c>
      <c r="Z42" s="57">
        <f t="shared" si="14"/>
        <v>2.5652719050578592E-12</v>
      </c>
      <c r="AA42" s="57">
        <f t="shared" si="15"/>
        <v>1.2419616347351795E-12</v>
      </c>
    </row>
    <row r="43" spans="1:27">
      <c r="A43" s="4"/>
      <c r="B43" s="107" t="s">
        <v>144</v>
      </c>
      <c r="C43" s="57">
        <f>Concentrations!C91*VLOOKUP(IF(ISBLANK($A43),$B43,$A43),Radionuclide_specific,9,FALSE)*VLOOKUP($B$4,Other_food_cons,2,FALSE)*Other_F_local</f>
        <v>0</v>
      </c>
      <c r="D43" s="57">
        <f>Concentrations!D91*VLOOKUP(IF(ISBLANK($A43),$B43,$A43),Radionuclide_specific,9,FALSE)*VLOOKUP($B$4,Other_food_cons,2,FALSE)*Other_F_local_coll</f>
        <v>0</v>
      </c>
      <c r="E43" s="57">
        <f>Concentrations!E91*VLOOKUP(IF(ISBLANK($A43),$B43,$A43),Radionuclide_specific,9,FALSE)*VLOOKUP($B$4,Other_food_cons,2,FALSE)*Other_F_local_coll</f>
        <v>0</v>
      </c>
      <c r="F43" s="57">
        <f>Concentrations!F91*VLOOKUP(IF(ISBLANK($A43),$B43,$A43),Radionuclide_specific,9,FALSE)*VLOOKUP($B$4,Other_food_cons,2,FALSE)*Other_F_local_coll</f>
        <v>0</v>
      </c>
      <c r="G43" s="57">
        <f>Concentrations!G91*VLOOKUP(IF(ISBLANK($A43),$B43,$A43),Radionuclide_specific,9,FALSE)*VLOOKUP($B$4,Other_food_cons,2,FALSE)*Other_F_local_coll</f>
        <v>0</v>
      </c>
      <c r="H43" s="44">
        <f>Concentrations!H91*VLOOKUP(IF(ISBLANK($A43),$B43,$A43),Radionuclide_specific,9,FALSE)*VLOOKUP($B$4,Other_food_cons,3,FALSE)*Other_F_local</f>
        <v>0</v>
      </c>
      <c r="I43" s="44">
        <f>Concentrations!I91*VLOOKUP(IF(ISBLANK($A43),$B43,$A43),Radionuclide_specific,9,FALSE)*VLOOKUP($B$4,Other_food_cons,3,FALSE)*Other_F_local_coll</f>
        <v>0</v>
      </c>
      <c r="J43" s="44">
        <f>Concentrations!J91*VLOOKUP(IF(ISBLANK($A43),$B43,$A43),Radionuclide_specific,9,FALSE)*VLOOKUP($B$4,Other_food_cons,3,FALSE)*Other_F_local_coll</f>
        <v>0</v>
      </c>
      <c r="K43" s="44">
        <f>Concentrations!K91*VLOOKUP(IF(ISBLANK($A43),$B43,$A43),Radionuclide_specific,9,FALSE)*VLOOKUP($B$4,Other_food_cons,3,FALSE)*Other_F_local_coll</f>
        <v>0</v>
      </c>
      <c r="L43" s="44">
        <f>Concentrations!L91*VLOOKUP(IF(ISBLANK($A43),$B43,$A43),Radionuclide_specific,9,FALSE)*VLOOKUP($B$4,Other_food_cons,3,FALSE)*Other_F_local_coll</f>
        <v>0</v>
      </c>
      <c r="M43" s="57">
        <f>Concentrations!M91*VLOOKUP(IF(ISBLANK($A43),$B43,$A43),Radionuclide_specific,9,FALSE)*VLOOKUP($B$4,Other_food_cons,4,FALSE)*Other_F_local</f>
        <v>0</v>
      </c>
      <c r="N43" s="57">
        <f>Concentrations!N91*VLOOKUP(IF(ISBLANK($A43),$B43,$A43),Radionuclide_specific,9,FALSE)*VLOOKUP($B$4,Other_food_cons,4,FALSE)*Other_F_local_coll</f>
        <v>0</v>
      </c>
      <c r="O43" s="57">
        <f>Concentrations!O91*VLOOKUP(IF(ISBLANK($A43),$B43,$A43),Radionuclide_specific,9,FALSE)*VLOOKUP($B$4,Other_food_cons,4,FALSE)*Other_F_local_coll</f>
        <v>0</v>
      </c>
      <c r="P43" s="57">
        <f>Concentrations!P91*VLOOKUP(IF(ISBLANK($A43),$B43,$A43),Radionuclide_specific,9,FALSE)*VLOOKUP($B$4,Other_food_cons,4,FALSE)*Other_F_local_coll</f>
        <v>0</v>
      </c>
      <c r="Q43" s="57">
        <f>Concentrations!Q91*VLOOKUP(IF(ISBLANK($A43),$B43,$A43),Radionuclide_specific,9,FALSE)*VLOOKUP($B$4,Other_food_cons,4,FALSE)*Other_F_local_coll</f>
        <v>0</v>
      </c>
      <c r="R43" s="44">
        <f>Concentrations!R91*VLOOKUP(IF(ISBLANK($A43),$B43,$A43),Radionuclide_specific,9,FALSE)*VLOOKUP($B$4,Other_food_cons,5,FALSE)*Other_F_local</f>
        <v>0</v>
      </c>
      <c r="S43" s="44">
        <f>Concentrations!S91*VLOOKUP(IF(ISBLANK($A43),$B43,$A43),Radionuclide_specific,9,FALSE)*VLOOKUP($B$4,Other_food_cons,5,FALSE)*Other_F_local_coll</f>
        <v>0</v>
      </c>
      <c r="T43" s="44">
        <f>Concentrations!T91*VLOOKUP(IF(ISBLANK($A43),$B43,$A43),Radionuclide_specific,9,FALSE)*VLOOKUP($B$4,Other_food_cons,5,FALSE)*Other_F_local_coll</f>
        <v>0</v>
      </c>
      <c r="U43" s="44">
        <f>Concentrations!U91*VLOOKUP(IF(ISBLANK($A43),$B43,$A43),Radionuclide_specific,9,FALSE)*VLOOKUP($B$4,Other_food_cons,5,FALSE)*Other_F_local_coll</f>
        <v>0</v>
      </c>
      <c r="V43" s="44">
        <f>Concentrations!V91*VLOOKUP(IF(ISBLANK($A43),$B43,$A43),Radionuclide_specific,9,FALSE)*VLOOKUP($B$4,Other_food_cons,5,FALSE)*Other_F_local_coll</f>
        <v>0</v>
      </c>
      <c r="W43" s="57">
        <f t="shared" si="11"/>
        <v>0</v>
      </c>
      <c r="X43" s="57">
        <f t="shared" si="12"/>
        <v>0</v>
      </c>
      <c r="Y43" s="57">
        <f t="shared" si="13"/>
        <v>0</v>
      </c>
      <c r="Z43" s="57">
        <f t="shared" si="14"/>
        <v>0</v>
      </c>
      <c r="AA43" s="57">
        <f t="shared" si="15"/>
        <v>0</v>
      </c>
    </row>
    <row r="44" spans="1:27">
      <c r="A44" s="4"/>
      <c r="B44" s="107" t="s">
        <v>145</v>
      </c>
      <c r="C44" s="57">
        <f>Concentrations!C92*VLOOKUP(IF(ISBLANK($A44),$B44,$A44),Radionuclide_specific,9,FALSE)*VLOOKUP($B$4,Other_food_cons,2,FALSE)*Other_F_local</f>
        <v>1.3088395052377804E-12</v>
      </c>
      <c r="D44" s="57">
        <f>Concentrations!D92*VLOOKUP(IF(ISBLANK($A44),$B44,$A44),Radionuclide_specific,9,FALSE)*VLOOKUP($B$4,Other_food_cons,2,FALSE)*Other_F_local_coll</f>
        <v>1.9904276055073443E-13</v>
      </c>
      <c r="E44" s="57">
        <f>Concentrations!E92*VLOOKUP(IF(ISBLANK($A44),$B44,$A44),Radionuclide_specific,9,FALSE)*VLOOKUP($B$4,Other_food_cons,2,FALSE)*Other_F_local_coll</f>
        <v>1.5630454652734817E-14</v>
      </c>
      <c r="F44" s="57">
        <f>Concentrations!F92*VLOOKUP(IF(ISBLANK($A44),$B44,$A44),Radionuclide_specific,9,FALSE)*VLOOKUP($B$4,Other_food_cons,2,FALSE)*Other_F_local_coll</f>
        <v>4.2549729007999673E-15</v>
      </c>
      <c r="G44" s="57">
        <f>Concentrations!G92*VLOOKUP(IF(ISBLANK($A44),$B44,$A44),Radionuclide_specific,9,FALSE)*VLOOKUP($B$4,Other_food_cons,2,FALSE)*Other_F_local_coll</f>
        <v>2.0600206509150634E-15</v>
      </c>
      <c r="H44" s="44">
        <f>Concentrations!H92*VLOOKUP(IF(ISBLANK($A44),$B44,$A44),Radionuclide_specific,9,FALSE)*VLOOKUP($B$4,Other_food_cons,3,FALSE)*Other_F_local</f>
        <v>4.4124573649561827E-11</v>
      </c>
      <c r="I44" s="44">
        <f>Concentrations!I92*VLOOKUP(IF(ISBLANK($A44),$B44,$A44),Radionuclide_specific,9,FALSE)*VLOOKUP($B$4,Other_food_cons,3,FALSE)*Other_F_local_coll</f>
        <v>6.7102780074913839E-12</v>
      </c>
      <c r="J44" s="44">
        <f>Concentrations!J92*VLOOKUP(IF(ISBLANK($A44),$B44,$A44),Radionuclide_specific,9,FALSE)*VLOOKUP($B$4,Other_food_cons,3,FALSE)*Other_F_local_coll</f>
        <v>5.269455458371395E-13</v>
      </c>
      <c r="K44" s="44">
        <f>Concentrations!K92*VLOOKUP(IF(ISBLANK($A44),$B44,$A44),Radionuclide_specific,9,FALSE)*VLOOKUP($B$4,Other_food_cons,3,FALSE)*Other_F_local_coll</f>
        <v>1.4344682016923765E-13</v>
      </c>
      <c r="L44" s="44">
        <f>Concentrations!L92*VLOOKUP(IF(ISBLANK($A44),$B44,$A44),Radionuclide_specific,9,FALSE)*VLOOKUP($B$4,Other_food_cons,3,FALSE)*Other_F_local_coll</f>
        <v>6.9448952730385697E-14</v>
      </c>
      <c r="M44" s="57">
        <f>Concentrations!M92*VLOOKUP(IF(ISBLANK($A44),$B44,$A44),Radionuclide_specific,9,FALSE)*VLOOKUP($B$4,Other_food_cons,4,FALSE)*Other_F_local</f>
        <v>8.7027826711043178E-15</v>
      </c>
      <c r="N44" s="57">
        <f>Concentrations!N92*VLOOKUP(IF(ISBLANK($A44),$B44,$A44),Radionuclide_specific,9,FALSE)*VLOOKUP($B$4,Other_food_cons,4,FALSE)*Other_F_local_coll</f>
        <v>1.3234822760144301E-15</v>
      </c>
      <c r="O44" s="57">
        <f>Concentrations!O92*VLOOKUP(IF(ISBLANK($A44),$B44,$A44),Radionuclide_specific,9,FALSE)*VLOOKUP($B$4,Other_food_cons,4,FALSE)*Other_F_local_coll</f>
        <v>1.039305807541237E-16</v>
      </c>
      <c r="P44" s="57">
        <f>Concentrations!P92*VLOOKUP(IF(ISBLANK($A44),$B44,$A44),Radionuclide_specific,9,FALSE)*VLOOKUP($B$4,Other_food_cons,4,FALSE)*Other_F_local_coll</f>
        <v>2.8292318713571428E-17</v>
      </c>
      <c r="Q44" s="57">
        <f>Concentrations!Q92*VLOOKUP(IF(ISBLANK($A44),$B44,$A44),Radionuclide_specific,9,FALSE)*VLOOKUP($B$4,Other_food_cons,4,FALSE)*Other_F_local_coll</f>
        <v>1.3697563338481013E-17</v>
      </c>
      <c r="R44" s="44">
        <f>Concentrations!R92*VLOOKUP(IF(ISBLANK($A44),$B44,$A44),Radionuclide_specific,9,FALSE)*VLOOKUP($B$4,Other_food_cons,5,FALSE)*Other_F_local</f>
        <v>3.8728207840721167E-14</v>
      </c>
      <c r="S44" s="44">
        <f>Concentrations!S92*VLOOKUP(IF(ISBLANK($A44),$B44,$A44),Radionuclide_specific,9,FALSE)*VLOOKUP($B$4,Other_food_cons,5,FALSE)*Other_F_local_coll</f>
        <v>5.8896215838161929E-15</v>
      </c>
      <c r="T44" s="44">
        <f>Concentrations!T92*VLOOKUP(IF(ISBLANK($A44),$B44,$A44),Radionuclide_specific,9,FALSE)*VLOOKUP($B$4,Other_food_cons,5,FALSE)*Other_F_local_coll</f>
        <v>4.6250093614503757E-16</v>
      </c>
      <c r="U44" s="44">
        <f>Concentrations!U92*VLOOKUP(IF(ISBLANK($A44),$B44,$A44),Radionuclide_specific,9,FALSE)*VLOOKUP($B$4,Other_food_cons,5,FALSE)*Other_F_local_coll</f>
        <v>1.2590350016129745E-16</v>
      </c>
      <c r="V44" s="44">
        <f>Concentrations!V92*VLOOKUP(IF(ISBLANK($A44),$B44,$A44),Radionuclide_specific,9,FALSE)*VLOOKUP($B$4,Other_food_cons,5,FALSE)*Other_F_local_coll</f>
        <v>6.095545527587224E-17</v>
      </c>
      <c r="W44" s="57">
        <f t="shared" si="11"/>
        <v>4.5480844145311429E-11</v>
      </c>
      <c r="X44" s="57">
        <f t="shared" si="12"/>
        <v>6.9165338719019489E-12</v>
      </c>
      <c r="Y44" s="57">
        <f t="shared" si="13"/>
        <v>5.4314243200677346E-13</v>
      </c>
      <c r="Z44" s="57">
        <f t="shared" si="14"/>
        <v>1.4785598888891248E-13</v>
      </c>
      <c r="AA44" s="57">
        <f t="shared" si="15"/>
        <v>7.1583626399915118E-14</v>
      </c>
    </row>
    <row r="45" spans="1:27">
      <c r="A45" s="4"/>
      <c r="B45" s="107" t="s">
        <v>159</v>
      </c>
      <c r="C45" s="57">
        <f>Concentrations!C93*VLOOKUP(IF(ISBLANK($A45),$B45,$A45),Radionuclide_specific,9,FALSE)*VLOOKUP($B$4,Other_food_cons,2,FALSE)*Other_F_local</f>
        <v>3.3168662834850471E-15</v>
      </c>
      <c r="D45" s="57">
        <f>Concentrations!D93*VLOOKUP(IF(ISBLANK($A45),$B45,$A45),Radionuclide_specific,9,FALSE)*VLOOKUP($B$4,Other_food_cons,2,FALSE)*Other_F_local_coll</f>
        <v>5.0441495599766345E-16</v>
      </c>
      <c r="E45" s="57">
        <f>Concentrations!E93*VLOOKUP(IF(ISBLANK($A45),$B45,$A45),Radionuclide_specific,9,FALSE)*VLOOKUP($B$4,Other_food_cons,2,FALSE)*Other_F_local_coll</f>
        <v>3.9610760391725365E-17</v>
      </c>
      <c r="F45" s="57">
        <f>Concentrations!F93*VLOOKUP(IF(ISBLANK($A45),$B45,$A45),Radionuclide_specific,9,FALSE)*VLOOKUP($B$4,Other_food_cons,2,FALSE)*Other_F_local_coll</f>
        <v>1.0782969260422802E-17</v>
      </c>
      <c r="G45" s="57">
        <f>Concentrations!G93*VLOOKUP(IF(ISBLANK($A45),$B45,$A45),Radionuclide_specific,9,FALSE)*VLOOKUP($B$4,Other_food_cons,2,FALSE)*Other_F_local_coll</f>
        <v>5.2205125326361218E-18</v>
      </c>
      <c r="H45" s="44">
        <f>Concentrations!H93*VLOOKUP(IF(ISBLANK($A45),$B45,$A45),Radionuclide_specific,9,FALSE)*VLOOKUP($B$4,Other_food_cons,3,FALSE)*Other_F_local</f>
        <v>1.1495236824562226E-13</v>
      </c>
      <c r="I45" s="44">
        <f>Concentrations!I93*VLOOKUP(IF(ISBLANK($A45),$B45,$A45),Radionuclide_specific,9,FALSE)*VLOOKUP($B$4,Other_food_cons,3,FALSE)*Other_F_local_coll</f>
        <v>1.7481468595568169E-14</v>
      </c>
      <c r="J45" s="44">
        <f>Concentrations!J93*VLOOKUP(IF(ISBLANK($A45),$B45,$A45),Radionuclide_specific,9,FALSE)*VLOOKUP($B$4,Other_food_cons,3,FALSE)*Other_F_local_coll</f>
        <v>1.3727869398022568E-15</v>
      </c>
      <c r="K45" s="44">
        <f>Concentrations!K93*VLOOKUP(IF(ISBLANK($A45),$B45,$A45),Radionuclide_specific,9,FALSE)*VLOOKUP($B$4,Other_food_cons,3,FALSE)*Other_F_local_coll</f>
        <v>3.7370449914639587E-16</v>
      </c>
      <c r="L45" s="44">
        <f>Concentrations!L93*VLOOKUP(IF(ISBLANK($A45),$B45,$A45),Radionuclide_specific,9,FALSE)*VLOOKUP($B$4,Other_food_cons,3,FALSE)*Other_F_local_coll</f>
        <v>1.8092688332673297E-16</v>
      </c>
      <c r="M45" s="57">
        <f>Concentrations!M93*VLOOKUP(IF(ISBLANK($A45),$B45,$A45),Radionuclide_specific,9,FALSE)*VLOOKUP($B$4,Other_food_cons,4,FALSE)*Other_F_local</f>
        <v>1.0409791063509132E-15</v>
      </c>
      <c r="N45" s="57">
        <f>Concentrations!N93*VLOOKUP(IF(ISBLANK($A45),$B45,$A45),Radionuclide_specific,9,FALSE)*VLOOKUP($B$4,Other_food_cons,4,FALSE)*Other_F_local_coll</f>
        <v>1.583076872103428E-16</v>
      </c>
      <c r="O45" s="57">
        <f>Concentrations!O93*VLOOKUP(IF(ISBLANK($A45),$B45,$A45),Radionuclide_specific,9,FALSE)*VLOOKUP($B$4,Other_food_cons,4,FALSE)*Other_F_local_coll</f>
        <v>1.2431605747800512E-17</v>
      </c>
      <c r="P45" s="57">
        <f>Concentrations!P93*VLOOKUP(IF(ISBLANK($A45),$B45,$A45),Radionuclide_specific,9,FALSE)*VLOOKUP($B$4,Other_food_cons,4,FALSE)*Other_F_local_coll</f>
        <v>3.3841719096165378E-18</v>
      </c>
      <c r="Q45" s="57">
        <f>Concentrations!Q93*VLOOKUP(IF(ISBLANK($A45),$B45,$A45),Radionuclide_specific,9,FALSE)*VLOOKUP($B$4,Other_food_cons,4,FALSE)*Other_F_local_coll</f>
        <v>1.6384273607820263E-18</v>
      </c>
      <c r="R45" s="44">
        <f>Concentrations!R93*VLOOKUP(IF(ISBLANK($A45),$B45,$A45),Radionuclide_specific,9,FALSE)*VLOOKUP($B$4,Other_food_cons,5,FALSE)*Other_F_local</f>
        <v>2.3732156097798241E-18</v>
      </c>
      <c r="S45" s="44">
        <f>Concentrations!S93*VLOOKUP(IF(ISBLANK($A45),$B45,$A45),Radionuclide_specific,9,FALSE)*VLOOKUP($B$4,Other_food_cons,5,FALSE)*Other_F_local_coll</f>
        <v>3.6090856400827682E-19</v>
      </c>
      <c r="T45" s="44">
        <f>Concentrations!T93*VLOOKUP(IF(ISBLANK($A45),$B45,$A45),Radionuclide_specific,9,FALSE)*VLOOKUP($B$4,Other_food_cons,5,FALSE)*Other_F_local_coll</f>
        <v>2.8341472595669326E-20</v>
      </c>
      <c r="U45" s="44">
        <f>Concentrations!U93*VLOOKUP(IF(ISBLANK($A45),$B45,$A45),Radionuclide_specific,9,FALSE)*VLOOKUP($B$4,Other_food_cons,5,FALSE)*Other_F_local_coll</f>
        <v>7.7152073015507722E-21</v>
      </c>
      <c r="V45" s="44">
        <f>Concentrations!V93*VLOOKUP(IF(ISBLANK($A45),$B45,$A45),Radionuclide_specific,9,FALSE)*VLOOKUP($B$4,Other_food_cons,5,FALSE)*Other_F_local_coll</f>
        <v>3.7352732291895859E-21</v>
      </c>
      <c r="W45" s="57">
        <f t="shared" si="11"/>
        <v>1.1931258685106803E-13</v>
      </c>
      <c r="X45" s="57">
        <f t="shared" si="12"/>
        <v>1.814455214734018E-14</v>
      </c>
      <c r="Y45" s="57">
        <f t="shared" si="13"/>
        <v>1.4248576474143783E-15</v>
      </c>
      <c r="Z45" s="57">
        <f t="shared" si="14"/>
        <v>3.8787935552373676E-16</v>
      </c>
      <c r="AA45" s="57">
        <f t="shared" si="15"/>
        <v>1.8778955849338031E-16</v>
      </c>
    </row>
    <row r="46" spans="1:27">
      <c r="A46" s="4" t="s">
        <v>160</v>
      </c>
      <c r="B46" s="107"/>
      <c r="C46" s="57">
        <f>Concentrations!C94*VLOOKUP(IF(ISBLANK($A46),$B46,$A46),Radionuclide_specific,9,FALSE)*VLOOKUP($B$4,Other_food_cons,2,FALSE)*Other_F_local</f>
        <v>9.2397448882370587E-12</v>
      </c>
      <c r="D46" s="57">
        <f>Concentrations!D94*VLOOKUP(IF(ISBLANK($A46),$B46,$A46),Radionuclide_specific,9,FALSE)*VLOOKUP($B$4,Other_food_cons,2,FALSE)*Other_F_local_coll</f>
        <v>1.4051412096438143E-12</v>
      </c>
      <c r="E46" s="57">
        <f>Concentrations!E94*VLOOKUP(IF(ISBLANK($A46),$B46,$A46),Radionuclide_specific,9,FALSE)*VLOOKUP($B$4,Other_food_cons,2,FALSE)*Other_F_local_coll</f>
        <v>1.1034310240906613E-13</v>
      </c>
      <c r="F46" s="57">
        <f>Concentrations!F94*VLOOKUP(IF(ISBLANK($A46),$B46,$A46),Radionuclide_specific,9,FALSE)*VLOOKUP($B$4,Other_food_cons,2,FALSE)*Other_F_local_coll</f>
        <v>3.0037955483417029E-14</v>
      </c>
      <c r="G46" s="57">
        <f>Concentrations!G94*VLOOKUP(IF(ISBLANK($A46),$B46,$A46),Radionuclide_specific,9,FALSE)*VLOOKUP($B$4,Other_food_cons,2,FALSE)*Other_F_local_coll</f>
        <v>1.454270301106591E-14</v>
      </c>
      <c r="H46" s="44">
        <f>Concentrations!H94*VLOOKUP(IF(ISBLANK($A46),$B46,$A46),Radionuclide_specific,9,FALSE)*VLOOKUP($B$4,Other_food_cons,3,FALSE)*Other_F_local</f>
        <v>4.4898062659757907E-11</v>
      </c>
      <c r="I46" s="44">
        <f>Concentrations!I94*VLOOKUP(IF(ISBLANK($A46),$B46,$A46),Radionuclide_specific,9,FALSE)*VLOOKUP($B$4,Other_food_cons,3,FALSE)*Other_F_local_coll</f>
        <v>6.8279069216199098E-12</v>
      </c>
      <c r="J46" s="44">
        <f>Concentrations!J94*VLOOKUP(IF(ISBLANK($A46),$B46,$A46),Radionuclide_specific,9,FALSE)*VLOOKUP($B$4,Other_food_cons,3,FALSE)*Other_F_local_coll</f>
        <v>5.3618271780873743E-13</v>
      </c>
      <c r="K46" s="44">
        <f>Concentrations!K94*VLOOKUP(IF(ISBLANK($A46),$B46,$A46),Radionuclide_specific,9,FALSE)*VLOOKUP($B$4,Other_food_cons,3,FALSE)*Other_F_local_coll</f>
        <v>1.4596139003604002E-13</v>
      </c>
      <c r="L46" s="44">
        <f>Concentrations!L94*VLOOKUP(IF(ISBLANK($A46),$B46,$A46),Radionuclide_specific,9,FALSE)*VLOOKUP($B$4,Other_food_cons,3,FALSE)*Other_F_local_coll</f>
        <v>7.0666365676863175E-14</v>
      </c>
      <c r="M46" s="57">
        <f>Concentrations!M94*VLOOKUP(IF(ISBLANK($A46),$B46,$A46),Radionuclide_specific,9,FALSE)*VLOOKUP($B$4,Other_food_cons,4,FALSE)*Other_F_local</f>
        <v>2.3086548469546694E-12</v>
      </c>
      <c r="N46" s="57">
        <f>Concentrations!N94*VLOOKUP(IF(ISBLANK($A46),$B46,$A46),Radionuclide_specific,9,FALSE)*VLOOKUP($B$4,Other_food_cons,4,FALSE)*Other_F_local_coll</f>
        <v>3.5109043632035722E-13</v>
      </c>
      <c r="O46" s="57">
        <f>Concentrations!O94*VLOOKUP(IF(ISBLANK($A46),$B46,$A46),Radionuclide_specific,9,FALSE)*VLOOKUP($B$4,Other_food_cons,4,FALSE)*Other_F_local_coll</f>
        <v>2.7570473133843316E-14</v>
      </c>
      <c r="P46" s="57">
        <f>Concentrations!P94*VLOOKUP(IF(ISBLANK($A46),$B46,$A46),Radionuclide_specific,9,FALSE)*VLOOKUP($B$4,Other_food_cons,4,FALSE)*Other_F_local_coll</f>
        <v>7.5053231835095353E-15</v>
      </c>
      <c r="Q46" s="57">
        <f>Concentrations!Q94*VLOOKUP(IF(ISBLANK($A46),$B46,$A46),Radionuclide_specific,9,FALSE)*VLOOKUP($B$4,Other_food_cons,4,FALSE)*Other_F_local_coll</f>
        <v>3.6336589592491994E-15</v>
      </c>
      <c r="R46" s="44">
        <f>Concentrations!R94*VLOOKUP(IF(ISBLANK($A46),$B46,$A46),Radionuclide_specific,9,FALSE)*VLOOKUP($B$4,Other_food_cons,5,FALSE)*Other_F_local</f>
        <v>6.4528465061105871E-12</v>
      </c>
      <c r="S46" s="44">
        <f>Concentrations!S94*VLOOKUP(IF(ISBLANK($A46),$B46,$A46),Radionuclide_specific,9,FALSE)*VLOOKUP($B$4,Other_food_cons,5,FALSE)*Other_F_local_coll</f>
        <v>9.8132152509809237E-13</v>
      </c>
      <c r="T46" s="44">
        <f>Concentrations!T94*VLOOKUP(IF(ISBLANK($A46),$B46,$A46),Radionuclide_specific,9,FALSE)*VLOOKUP($B$4,Other_food_cons,5,FALSE)*Other_F_local_coll</f>
        <v>7.7061337890423056E-14</v>
      </c>
      <c r="U46" s="44">
        <f>Concentrations!U94*VLOOKUP(IF(ISBLANK($A46),$B46,$A46),Radionuclide_specific,9,FALSE)*VLOOKUP($B$4,Other_food_cons,5,FALSE)*Other_F_local_coll</f>
        <v>2.0977886125258132E-14</v>
      </c>
      <c r="V46" s="44">
        <f>Concentrations!V94*VLOOKUP(IF(ISBLANK($A46),$B46,$A46),Radionuclide_specific,9,FALSE)*VLOOKUP($B$4,Other_food_cons,5,FALSE)*Other_F_local_coll</f>
        <v>1.0156322652785448E-14</v>
      </c>
      <c r="W46" s="57">
        <f t="shared" ref="W46" si="31">C46+H46+M46+R46</f>
        <v>6.2899308901060222E-11</v>
      </c>
      <c r="X46" s="57">
        <f t="shared" ref="X46" si="32">D46+I46+N46+S46</f>
        <v>9.5654600926821742E-12</v>
      </c>
      <c r="Y46" s="57">
        <f t="shared" ref="Y46" si="33">E46+J46+O46+T46</f>
        <v>7.5115763124206994E-13</v>
      </c>
      <c r="Z46" s="57">
        <f t="shared" ref="Z46" si="34">F46+K46+P46+U46</f>
        <v>2.0448255482822472E-13</v>
      </c>
      <c r="AA46" s="57">
        <f t="shared" ref="AA46" si="35">G46+L46+Q46+V46</f>
        <v>9.899905029996373E-14</v>
      </c>
    </row>
    <row r="47" spans="1:27">
      <c r="A47" s="4" t="s">
        <v>35</v>
      </c>
      <c r="B47" s="107"/>
      <c r="C47" s="57">
        <f>Concentrations!C95*VLOOKUP(IF(ISBLANK($A47),$B47,$A47),Radionuclide_specific,9,FALSE)*VLOOKUP($B$4,Other_food_cons,2,FALSE)*Other_F_local</f>
        <v>8.485480001308302E-12</v>
      </c>
      <c r="D47" s="57">
        <f>Concentrations!D95*VLOOKUP(IF(ISBLANK($A47),$B47,$A47),Radionuclide_specific,9,FALSE)*VLOOKUP($B$4,Other_food_cons,2,FALSE)*Other_F_local_coll</f>
        <v>1.2904358076748959E-12</v>
      </c>
      <c r="E47" s="57">
        <f>Concentrations!E95*VLOOKUP(IF(ISBLANK($A47),$B47,$A47),Radionuclide_specific,9,FALSE)*VLOOKUP($B$4,Other_food_cons,2,FALSE)*Other_F_local_coll</f>
        <v>1.0133550357878016E-13</v>
      </c>
      <c r="F47" s="57">
        <f>Concentrations!F95*VLOOKUP(IF(ISBLANK($A47),$B47,$A47),Radionuclide_specific,9,FALSE)*VLOOKUP($B$4,Other_food_cons,2,FALSE)*Other_F_local_coll</f>
        <v>2.7585878414666574E-14</v>
      </c>
      <c r="G47" s="57">
        <f>Concentrations!G95*VLOOKUP(IF(ISBLANK($A47),$B47,$A47),Radionuclide_specific,9,FALSE)*VLOOKUP($B$4,Other_food_cons,2,FALSE)*Other_F_local_coll</f>
        <v>1.3355544331930663E-14</v>
      </c>
      <c r="H47" s="44">
        <f>Concentrations!H95*VLOOKUP(IF(ISBLANK($A47),$B47,$A47),Radionuclide_specific,9,FALSE)*VLOOKUP($B$4,Other_food_cons,3,FALSE)*Other_F_local</f>
        <v>4.1232914696798942E-11</v>
      </c>
      <c r="I47" s="44">
        <f>Concentrations!I95*VLOOKUP(IF(ISBLANK($A47),$B47,$A47),Radionuclide_specific,9,FALSE)*VLOOKUP($B$4,Other_food_cons,3,FALSE)*Other_F_local_coll</f>
        <v>6.2705267788445773E-12</v>
      </c>
      <c r="J47" s="44">
        <f>Concentrations!J95*VLOOKUP(IF(ISBLANK($A47),$B47,$A47),Radionuclide_specific,9,FALSE)*VLOOKUP($B$4,Other_food_cons,3,FALSE)*Other_F_local_coll</f>
        <v>4.9241270666795306E-13</v>
      </c>
      <c r="K47" s="44">
        <f>Concentrations!K95*VLOOKUP(IF(ISBLANK($A47),$B47,$A47),Radionuclide_specific,9,FALSE)*VLOOKUP($B$4,Other_food_cons,3,FALSE)*Other_F_local_coll</f>
        <v>1.3404617904147337E-13</v>
      </c>
      <c r="L47" s="44">
        <f>Concentrations!L95*VLOOKUP(IF(ISBLANK($A47),$B47,$A47),Radionuclide_specific,9,FALSE)*VLOOKUP($B$4,Other_food_cons,3,FALSE)*Other_F_local_coll</f>
        <v>6.4897686410539869E-14</v>
      </c>
      <c r="M47" s="57">
        <f>Concentrations!M95*VLOOKUP(IF(ISBLANK($A47),$B47,$A47),Radionuclide_specific,9,FALSE)*VLOOKUP($B$4,Other_food_cons,4,FALSE)*Other_F_local</f>
        <v>2.12019322727157E-12</v>
      </c>
      <c r="N47" s="57">
        <f>Concentrations!N95*VLOOKUP(IF(ISBLANK($A47),$B47,$A47),Radionuclide_specific,9,FALSE)*VLOOKUP($B$4,Other_food_cons,4,FALSE)*Other_F_local_coll</f>
        <v>3.2242999326369249E-13</v>
      </c>
      <c r="O47" s="57">
        <f>Concentrations!O95*VLOOKUP(IF(ISBLANK($A47),$B47,$A47),Radionuclide_specific,9,FALSE)*VLOOKUP($B$4,Other_food_cons,4,FALSE)*Other_F_local_coll</f>
        <v>2.531982260717811E-14</v>
      </c>
      <c r="P47" s="57">
        <f>Concentrations!P95*VLOOKUP(IF(ISBLANK($A47),$B47,$A47),Radionuclide_specific,9,FALSE)*VLOOKUP($B$4,Other_food_cons,4,FALSE)*Other_F_local_coll</f>
        <v>6.8926439723027363E-15</v>
      </c>
      <c r="Q47" s="57">
        <f>Concentrations!Q95*VLOOKUP(IF(ISBLANK($A47),$B47,$A47),Radionuclide_specific,9,FALSE)*VLOOKUP($B$4,Other_food_cons,4,FALSE)*Other_F_local_coll</f>
        <v>3.337033925566822E-15</v>
      </c>
      <c r="R47" s="44">
        <f>Concentrations!R95*VLOOKUP(IF(ISBLANK($A47),$B47,$A47),Radionuclide_specific,9,FALSE)*VLOOKUP($B$4,Other_food_cons,5,FALSE)*Other_F_local</f>
        <v>5.9260835273516811E-12</v>
      </c>
      <c r="S47" s="44">
        <f>Concentrations!S95*VLOOKUP(IF(ISBLANK($A47),$B47,$A47),Radionuclide_specific,9,FALSE)*VLOOKUP($B$4,Other_food_cons,5,FALSE)*Other_F_local_coll</f>
        <v>9.0121364752352297E-13</v>
      </c>
      <c r="T47" s="44">
        <f>Concentrations!T95*VLOOKUP(IF(ISBLANK($A47),$B47,$A47),Radionuclide_specific,9,FALSE)*VLOOKUP($B$4,Other_food_cons,5,FALSE)*Other_F_local_coll</f>
        <v>7.0770617384226613E-14</v>
      </c>
      <c r="U47" s="44">
        <f>Concentrations!U95*VLOOKUP(IF(ISBLANK($A47),$B47,$A47),Radionuclide_specific,9,FALSE)*VLOOKUP($B$4,Other_food_cons,5,FALSE)*Other_F_local_coll</f>
        <v>1.9265406274657054E-14</v>
      </c>
      <c r="V47" s="44">
        <f>Concentrations!V95*VLOOKUP(IF(ISBLANK($A47),$B47,$A47),Radionuclide_specific,9,FALSE)*VLOOKUP($B$4,Other_food_cons,5,FALSE)*Other_F_local_coll</f>
        <v>9.3272356133143428E-15</v>
      </c>
      <c r="W47" s="57">
        <f t="shared" si="11"/>
        <v>5.77646714527305E-11</v>
      </c>
      <c r="X47" s="57">
        <f t="shared" si="12"/>
        <v>8.7846062273066884E-12</v>
      </c>
      <c r="Y47" s="57">
        <f t="shared" si="13"/>
        <v>6.8983865023813789E-13</v>
      </c>
      <c r="Z47" s="57">
        <f t="shared" si="14"/>
        <v>1.8779010770309972E-13</v>
      </c>
      <c r="AA47" s="57">
        <f t="shared" si="15"/>
        <v>9.0917500281351711E-14</v>
      </c>
    </row>
    <row r="48" spans="1:27">
      <c r="A48" s="4"/>
      <c r="B48" s="107" t="s">
        <v>36</v>
      </c>
      <c r="C48" s="57">
        <f>Concentrations!C96*VLOOKUP(IF(ISBLANK($A48),$B48,$A48),Radionuclide_specific,9,FALSE)*VLOOKUP($B$4,Other_food_cons,2,FALSE)*Other_F_local</f>
        <v>3.8859564290563751E-14</v>
      </c>
      <c r="D48" s="57">
        <f>Concentrations!D96*VLOOKUP(IF(ISBLANK($A48),$B48,$A48),Radionuclide_specific,9,FALSE)*VLOOKUP($B$4,Other_food_cons,2,FALSE)*Other_F_local_coll</f>
        <v>5.9095977155631316E-15</v>
      </c>
      <c r="E48" s="57">
        <f>Concentrations!E96*VLOOKUP(IF(ISBLANK($A48),$B48,$A48),Radionuclide_specific,9,FALSE)*VLOOKUP($B$4,Other_food_cons,2,FALSE)*Other_F_local_coll</f>
        <v>4.6406962430282301E-16</v>
      </c>
      <c r="F48" s="57">
        <f>Concentrations!F96*VLOOKUP(IF(ISBLANK($A48),$B48,$A48),Radionuclide_specific,9,FALSE)*VLOOKUP($B$4,Other_food_cons,2,FALSE)*Other_F_local_coll</f>
        <v>1.263305335232812E-16</v>
      </c>
      <c r="G48" s="57">
        <f>Concentrations!G96*VLOOKUP(IF(ISBLANK($A48),$B48,$A48),Radionuclide_specific,9,FALSE)*VLOOKUP($B$4,Other_food_cons,2,FALSE)*Other_F_local_coll</f>
        <v>6.1162201021287582E-17</v>
      </c>
      <c r="H48" s="44">
        <f>Concentrations!H96*VLOOKUP(IF(ISBLANK($A48),$B48,$A48),Radionuclide_specific,9,FALSE)*VLOOKUP($B$4,Other_food_cons,3,FALSE)*Other_F_local</f>
        <v>1.3392069898925694E-12</v>
      </c>
      <c r="I48" s="44">
        <f>Concentrations!I96*VLOOKUP(IF(ISBLANK($A48),$B48,$A48),Radionuclide_specific,9,FALSE)*VLOOKUP($B$4,Other_food_cons,3,FALSE)*Other_F_local_coll</f>
        <v>2.0366091881419012E-13</v>
      </c>
      <c r="J48" s="44">
        <f>Concentrations!J96*VLOOKUP(IF(ISBLANK($A48),$B48,$A48),Radionuclide_specific,9,FALSE)*VLOOKUP($B$4,Other_food_cons,3,FALSE)*Other_F_local_coll</f>
        <v>1.5993109959137499E-14</v>
      </c>
      <c r="K48" s="44">
        <f>Concentrations!K96*VLOOKUP(IF(ISBLANK($A48),$B48,$A48),Radionuclide_specific,9,FALSE)*VLOOKUP($B$4,Other_food_cons,3,FALSE)*Other_F_local_coll</f>
        <v>4.3536961008159918E-15</v>
      </c>
      <c r="L48" s="44">
        <f>Concentrations!L96*VLOOKUP(IF(ISBLANK($A48),$B48,$A48),Radionuclide_specific,9,FALSE)*VLOOKUP($B$4,Other_food_cons,3,FALSE)*Other_F_local_coll</f>
        <v>2.107816920243047E-15</v>
      </c>
      <c r="M48" s="57">
        <f>Concentrations!M96*VLOOKUP(IF(ISBLANK($A48),$B48,$A48),Radionuclide_specific,9,FALSE)*VLOOKUP($B$4,Other_food_cons,4,FALSE)*Other_F_local</f>
        <v>2.9634191937509165E-16</v>
      </c>
      <c r="N48" s="57">
        <f>Concentrations!N96*VLOOKUP(IF(ISBLANK($A48),$B48,$A48),Radionuclide_specific,9,FALSE)*VLOOKUP($B$4,Other_food_cons,4,FALSE)*Other_F_local_coll</f>
        <v>4.5066422172671999E-17</v>
      </c>
      <c r="O48" s="57">
        <f>Concentrations!O96*VLOOKUP(IF(ISBLANK($A48),$B48,$A48),Radionuclide_specific,9,FALSE)*VLOOKUP($B$4,Other_food_cons,4,FALSE)*Other_F_local_coll</f>
        <v>3.5389816046643369E-18</v>
      </c>
      <c r="P48" s="57">
        <f>Concentrations!P96*VLOOKUP(IF(ISBLANK($A48),$B48,$A48),Radionuclide_specific,9,FALSE)*VLOOKUP($B$4,Other_food_cons,4,FALSE)*Other_F_local_coll</f>
        <v>9.6339301439515456E-19</v>
      </c>
      <c r="Q48" s="57">
        <f>Concentrations!Q96*VLOOKUP(IF(ISBLANK($A48),$B48,$A48),Radionuclide_specific,9,FALSE)*VLOOKUP($B$4,Other_food_cons,4,FALSE)*Other_F_local_coll</f>
        <v>4.6642118548546923E-19</v>
      </c>
      <c r="R48" s="44">
        <f>Concentrations!R96*VLOOKUP(IF(ISBLANK($A48),$B48,$A48),Radionuclide_specific,9,FALSE)*VLOOKUP($B$4,Other_food_cons,5,FALSE)*Other_F_local</f>
        <v>1.0468486832041593E-16</v>
      </c>
      <c r="S48" s="44">
        <f>Concentrations!S96*VLOOKUP(IF(ISBLANK($A48),$B48,$A48),Radionuclide_specific,9,FALSE)*VLOOKUP($B$4,Other_food_cons,5,FALSE)*Other_F_local_coll</f>
        <v>1.5920030756252781E-17</v>
      </c>
      <c r="T48" s="44">
        <f>Concentrations!T96*VLOOKUP(IF(ISBLANK($A48),$B48,$A48),Radionuclide_specific,9,FALSE)*VLOOKUP($B$4,Other_food_cons,5,FALSE)*Other_F_local_coll</f>
        <v>1.2501701549814555E-18</v>
      </c>
      <c r="U48" s="44">
        <f>Concentrations!U96*VLOOKUP(IF(ISBLANK($A48),$B48,$A48),Radionuclide_specific,9,FALSE)*VLOOKUP($B$4,Other_food_cons,5,FALSE)*Other_F_local_coll</f>
        <v>3.4032536154668058E-19</v>
      </c>
      <c r="V48" s="44">
        <f>Concentrations!V96*VLOOKUP(IF(ISBLANK($A48),$B48,$A48),Radionuclide_specific,9,FALSE)*VLOOKUP($B$4,Other_food_cons,5,FALSE)*Other_F_local_coll</f>
        <v>1.6476656588903334E-19</v>
      </c>
      <c r="W48" s="57">
        <f t="shared" si="11"/>
        <v>1.3784675809708287E-12</v>
      </c>
      <c r="X48" s="57">
        <f t="shared" si="12"/>
        <v>2.0963150298268217E-13</v>
      </c>
      <c r="Y48" s="57">
        <f t="shared" si="13"/>
        <v>1.6461968735199967E-14</v>
      </c>
      <c r="Z48" s="57">
        <f t="shared" si="14"/>
        <v>4.4813303527152156E-15</v>
      </c>
      <c r="AA48" s="57">
        <f t="shared" si="15"/>
        <v>2.1696103090157096E-15</v>
      </c>
    </row>
    <row r="49" spans="1:32">
      <c r="A49" s="4"/>
      <c r="B49" s="107" t="s">
        <v>37</v>
      </c>
      <c r="C49" s="57">
        <f>Concentrations!C97*VLOOKUP(IF(ISBLANK($A49),$B49,$A49),Radionuclide_specific,9,FALSE)*VLOOKUP($B$4,Other_food_cons,2,FALSE)*Other_F_local</f>
        <v>0</v>
      </c>
      <c r="D49" s="57">
        <f>Concentrations!D97*VLOOKUP(IF(ISBLANK($A49),$B49,$A49),Radionuclide_specific,9,FALSE)*VLOOKUP($B$4,Other_food_cons,2,FALSE)*Other_F_local_coll</f>
        <v>0</v>
      </c>
      <c r="E49" s="57">
        <f>Concentrations!E97*VLOOKUP(IF(ISBLANK($A49),$B49,$A49),Radionuclide_specific,9,FALSE)*VLOOKUP($B$4,Other_food_cons,2,FALSE)*Other_F_local_coll</f>
        <v>0</v>
      </c>
      <c r="F49" s="57">
        <f>Concentrations!F97*VLOOKUP(IF(ISBLANK($A49),$B49,$A49),Radionuclide_specific,9,FALSE)*VLOOKUP($B$4,Other_food_cons,2,FALSE)*Other_F_local_coll</f>
        <v>0</v>
      </c>
      <c r="G49" s="57">
        <f>Concentrations!G97*VLOOKUP(IF(ISBLANK($A49),$B49,$A49),Radionuclide_specific,9,FALSE)*VLOOKUP($B$4,Other_food_cons,2,FALSE)*Other_F_local_coll</f>
        <v>0</v>
      </c>
      <c r="H49" s="44">
        <f>Concentrations!H97*VLOOKUP(IF(ISBLANK($A49),$B49,$A49),Radionuclide_specific,9,FALSE)*VLOOKUP($B$4,Other_food_cons,3,FALSE)*Other_F_local</f>
        <v>0</v>
      </c>
      <c r="I49" s="44">
        <f>Concentrations!I97*VLOOKUP(IF(ISBLANK($A49),$B49,$A49),Radionuclide_specific,9,FALSE)*VLOOKUP($B$4,Other_food_cons,3,FALSE)*Other_F_local_coll</f>
        <v>0</v>
      </c>
      <c r="J49" s="44">
        <f>Concentrations!J97*VLOOKUP(IF(ISBLANK($A49),$B49,$A49),Radionuclide_specific,9,FALSE)*VLOOKUP($B$4,Other_food_cons,3,FALSE)*Other_F_local_coll</f>
        <v>0</v>
      </c>
      <c r="K49" s="44">
        <f>Concentrations!K97*VLOOKUP(IF(ISBLANK($A49),$B49,$A49),Radionuclide_specific,9,FALSE)*VLOOKUP($B$4,Other_food_cons,3,FALSE)*Other_F_local_coll</f>
        <v>0</v>
      </c>
      <c r="L49" s="44">
        <f>Concentrations!L97*VLOOKUP(IF(ISBLANK($A49),$B49,$A49),Radionuclide_specific,9,FALSE)*VLOOKUP($B$4,Other_food_cons,3,FALSE)*Other_F_local_coll</f>
        <v>0</v>
      </c>
      <c r="M49" s="57">
        <f>Concentrations!M97*VLOOKUP(IF(ISBLANK($A49),$B49,$A49),Radionuclide_specific,9,FALSE)*VLOOKUP($B$4,Other_food_cons,4,FALSE)*Other_F_local</f>
        <v>0</v>
      </c>
      <c r="N49" s="57">
        <f>Concentrations!N97*VLOOKUP(IF(ISBLANK($A49),$B49,$A49),Radionuclide_specific,9,FALSE)*VLOOKUP($B$4,Other_food_cons,4,FALSE)*Other_F_local_coll</f>
        <v>0</v>
      </c>
      <c r="O49" s="57">
        <f>Concentrations!O97*VLOOKUP(IF(ISBLANK($A49),$B49,$A49),Radionuclide_specific,9,FALSE)*VLOOKUP($B$4,Other_food_cons,4,FALSE)*Other_F_local_coll</f>
        <v>0</v>
      </c>
      <c r="P49" s="57">
        <f>Concentrations!P97*VLOOKUP(IF(ISBLANK($A49),$B49,$A49),Radionuclide_specific,9,FALSE)*VLOOKUP($B$4,Other_food_cons,4,FALSE)*Other_F_local_coll</f>
        <v>0</v>
      </c>
      <c r="Q49" s="57">
        <f>Concentrations!Q97*VLOOKUP(IF(ISBLANK($A49),$B49,$A49),Radionuclide_specific,9,FALSE)*VLOOKUP($B$4,Other_food_cons,4,FALSE)*Other_F_local_coll</f>
        <v>0</v>
      </c>
      <c r="R49" s="44">
        <f>Concentrations!R97*VLOOKUP(IF(ISBLANK($A49),$B49,$A49),Radionuclide_specific,9,FALSE)*VLOOKUP($B$4,Other_food_cons,5,FALSE)*Other_F_local</f>
        <v>0</v>
      </c>
      <c r="S49" s="44">
        <f>Concentrations!S97*VLOOKUP(IF(ISBLANK($A49),$B49,$A49),Radionuclide_specific,9,FALSE)*VLOOKUP($B$4,Other_food_cons,5,FALSE)*Other_F_local_coll</f>
        <v>0</v>
      </c>
      <c r="T49" s="44">
        <f>Concentrations!T97*VLOOKUP(IF(ISBLANK($A49),$B49,$A49),Radionuclide_specific,9,FALSE)*VLOOKUP($B$4,Other_food_cons,5,FALSE)*Other_F_local_coll</f>
        <v>0</v>
      </c>
      <c r="U49" s="44">
        <f>Concentrations!U97*VLOOKUP(IF(ISBLANK($A49),$B49,$A49),Radionuclide_specific,9,FALSE)*VLOOKUP($B$4,Other_food_cons,5,FALSE)*Other_F_local_coll</f>
        <v>0</v>
      </c>
      <c r="V49" s="44">
        <f>Concentrations!V97*VLOOKUP(IF(ISBLANK($A49),$B49,$A49),Radionuclide_specific,9,FALSE)*VLOOKUP($B$4,Other_food_cons,5,FALSE)*Other_F_local_coll</f>
        <v>0</v>
      </c>
      <c r="W49" s="57">
        <f t="shared" si="11"/>
        <v>0</v>
      </c>
      <c r="X49" s="57">
        <f t="shared" si="12"/>
        <v>0</v>
      </c>
      <c r="Y49" s="57">
        <f t="shared" si="13"/>
        <v>0</v>
      </c>
      <c r="Z49" s="57">
        <f t="shared" si="14"/>
        <v>0</v>
      </c>
      <c r="AA49" s="57">
        <f t="shared" si="15"/>
        <v>0</v>
      </c>
    </row>
    <row r="50" spans="1:32">
      <c r="A50" s="4" t="s">
        <v>15</v>
      </c>
      <c r="B50" s="107"/>
      <c r="C50" s="57">
        <f>Concentrations!C98*VLOOKUP(IF(ISBLANK($A50),$B50,$A50),Radionuclide_specific,9,FALSE)*VLOOKUP($B$4,Other_food_cons,2,FALSE)*Other_F_local</f>
        <v>8.8178449052861558E-12</v>
      </c>
      <c r="D50" s="57">
        <f>Concentrations!D98*VLOOKUP(IF(ISBLANK($A50),$B50,$A50),Radionuclide_specific,9,FALSE)*VLOOKUP($B$4,Other_food_cons,2,FALSE)*Other_F_local_coll</f>
        <v>1.34098042499825E-12</v>
      </c>
      <c r="E50" s="57">
        <f>Concentrations!E98*VLOOKUP(IF(ISBLANK($A50),$B50,$A50),Radionuclide_specific,9,FALSE)*VLOOKUP($B$4,Other_food_cons,2,FALSE)*Other_F_local_coll</f>
        <v>1.0530466555116431E-13</v>
      </c>
      <c r="F50" s="57">
        <f>Concentrations!F98*VLOOKUP(IF(ISBLANK($A50),$B50,$A50),Radionuclide_specific,9,FALSE)*VLOOKUP($B$4,Other_food_cons,2,FALSE)*Other_F_local_coll</f>
        <v>2.8666370628631785E-14</v>
      </c>
      <c r="G50" s="57">
        <f>Concentrations!G98*VLOOKUP(IF(ISBLANK($A50),$B50,$A50),Radionuclide_specific,9,FALSE)*VLOOKUP($B$4,Other_food_cons,2,FALSE)*Other_F_local_coll</f>
        <v>1.3878655252242395E-14</v>
      </c>
      <c r="H50" s="44">
        <f>Concentrations!H98*VLOOKUP(IF(ISBLANK($A50),$B50,$A50),Radionuclide_specific,9,FALSE)*VLOOKUP($B$4,Other_food_cons,3,FALSE)*Other_F_local</f>
        <v>1.6362267699464348E-10</v>
      </c>
      <c r="I50" s="44">
        <f>Concentrations!I98*VLOOKUP(IF(ISBLANK($A50),$B50,$A50),Radionuclide_specific,9,FALSE)*VLOOKUP($B$4,Other_food_cons,3,FALSE)*Other_F_local_coll</f>
        <v>2.4883042205028215E-11</v>
      </c>
      <c r="J50" s="44">
        <f>Concentrations!J98*VLOOKUP(IF(ISBLANK($A50),$B50,$A50),Radionuclide_specific,9,FALSE)*VLOOKUP($B$4,Other_food_cons,3,FALSE)*Other_F_local_coll</f>
        <v>1.9540184095524151E-12</v>
      </c>
      <c r="K50" s="44">
        <f>Concentrations!K98*VLOOKUP(IF(ISBLANK($A50),$B50,$A50),Radionuclide_specific,9,FALSE)*VLOOKUP($B$4,Other_food_cons,3,FALSE)*Other_F_local_coll</f>
        <v>5.3192909972429826E-13</v>
      </c>
      <c r="L50" s="44">
        <f>Concentrations!L98*VLOOKUP(IF(ISBLANK($A50),$B50,$A50),Radionuclide_specific,9,FALSE)*VLOOKUP($B$4,Other_food_cons,3,FALSE)*Other_F_local_coll</f>
        <v>2.5753035462171992E-13</v>
      </c>
      <c r="M50" s="57">
        <f>Concentrations!M98*VLOOKUP(IF(ISBLANK($A50),$B50,$A50),Radionuclide_specific,9,FALSE)*VLOOKUP($B$4,Other_food_cons,4,FALSE)*Other_F_local</f>
        <v>3.2684770444681125E-14</v>
      </c>
      <c r="N50" s="57">
        <f>Concentrations!N98*VLOOKUP(IF(ISBLANK($A50),$B50,$A50),Radionuclide_specific,9,FALSE)*VLOOKUP($B$4,Other_food_cons,4,FALSE)*Other_F_local_coll</f>
        <v>4.9705611555498753E-15</v>
      </c>
      <c r="O50" s="57">
        <f>Concentrations!O98*VLOOKUP(IF(ISBLANK($A50),$B50,$A50),Radionuclide_specific,9,FALSE)*VLOOKUP($B$4,Other_food_cons,4,FALSE)*Other_F_local_coll</f>
        <v>3.9032879998041095E-16</v>
      </c>
      <c r="P50" s="57">
        <f>Concentrations!P98*VLOOKUP(IF(ISBLANK($A50),$B50,$A50),Radionuclide_specific,9,FALSE)*VLOOKUP($B$4,Other_food_cons,4,FALSE)*Other_F_local_coll</f>
        <v>1.062565460770682E-16</v>
      </c>
      <c r="Q50" s="57">
        <f>Concentrations!Q98*VLOOKUP(IF(ISBLANK($A50),$B50,$A50),Radionuclide_specific,9,FALSE)*VLOOKUP($B$4,Other_food_cons,4,FALSE)*Other_F_local_coll</f>
        <v>5.144348373926065E-17</v>
      </c>
      <c r="R50" s="44">
        <f>Concentrations!R98*VLOOKUP(IF(ISBLANK($A50),$B50,$A50),Radionuclide_specific,9,FALSE)*VLOOKUP($B$4,Other_food_cons,5,FALSE)*Other_F_local</f>
        <v>1.0189803225055055E-12</v>
      </c>
      <c r="S50" s="44">
        <f>Concentrations!S98*VLOOKUP(IF(ISBLANK($A50),$B50,$A50),Radionuclide_specific,9,FALSE)*VLOOKUP($B$4,Other_food_cons,5,FALSE)*Other_F_local_coll</f>
        <v>1.5496220228585928E-13</v>
      </c>
      <c r="T50" s="44">
        <f>Concentrations!T98*VLOOKUP(IF(ISBLANK($A50),$B50,$A50),Radionuclide_specific,9,FALSE)*VLOOKUP($B$4,Other_food_cons,5,FALSE)*Other_F_local_coll</f>
        <v>1.2168889702327739E-14</v>
      </c>
      <c r="U50" s="44">
        <f>Concentrations!U98*VLOOKUP(IF(ISBLANK($A50),$B50,$A50),Radionuclide_specific,9,FALSE)*VLOOKUP($B$4,Other_food_cons,5,FALSE)*Other_F_local_coll</f>
        <v>3.3126538175687772E-15</v>
      </c>
      <c r="V50" s="44">
        <f>Concentrations!V98*VLOOKUP(IF(ISBLANK($A50),$B50,$A50),Radionuclide_specific,9,FALSE)*VLOOKUP($B$4,Other_food_cons,5,FALSE)*Other_F_local_coll</f>
        <v>1.6038019217592204E-15</v>
      </c>
      <c r="W50" s="57">
        <f t="shared" si="11"/>
        <v>1.7349218699287983E-10</v>
      </c>
      <c r="X50" s="57">
        <f t="shared" si="12"/>
        <v>2.6383955393467873E-11</v>
      </c>
      <c r="Y50" s="57">
        <f t="shared" si="13"/>
        <v>2.0718822936058874E-12</v>
      </c>
      <c r="Z50" s="57">
        <f t="shared" si="14"/>
        <v>5.6401438071657598E-13</v>
      </c>
      <c r="AA50" s="57">
        <f t="shared" si="15"/>
        <v>2.730642552794608E-13</v>
      </c>
    </row>
    <row r="51" spans="1:32">
      <c r="A51" s="4" t="s">
        <v>22</v>
      </c>
      <c r="B51" s="107"/>
      <c r="C51" s="57">
        <f>Concentrations!C99*VLOOKUP(IF(ISBLANK($A51),$B51,$A51),Radionuclide_specific,9,FALSE)*VLOOKUP($B$4,Other_food_cons,2,FALSE)*Other_F_local</f>
        <v>8.8178448512991387E-12</v>
      </c>
      <c r="D51" s="57">
        <f>Concentrations!D99*VLOOKUP(IF(ISBLANK($A51),$B51,$A51),Radionuclide_specific,9,FALSE)*VLOOKUP($B$4,Other_food_cons,2,FALSE)*Other_F_local_coll</f>
        <v>1.3409803428970881E-12</v>
      </c>
      <c r="E51" s="57">
        <f>Concentrations!E99*VLOOKUP(IF(ISBLANK($A51),$B51,$A51),Radionuclide_specific,9,FALSE)*VLOOKUP($B$4,Other_food_cons,2,FALSE)*Other_F_local_coll</f>
        <v>1.053046268676733E-13</v>
      </c>
      <c r="F51" s="57">
        <f>Concentrations!F99*VLOOKUP(IF(ISBLANK($A51),$B51,$A51),Radionuclide_specific,9,FALSE)*VLOOKUP($B$4,Other_food_cons,2,FALSE)*Other_F_local_coll</f>
        <v>2.8666344302281983E-14</v>
      </c>
      <c r="G51" s="57">
        <f>Concentrations!G99*VLOOKUP(IF(ISBLANK($A51),$B51,$A51),Radionuclide_specific,9,FALSE)*VLOOKUP($B$4,Other_food_cons,2,FALSE)*Other_F_local_coll</f>
        <v>1.3878634009335746E-14</v>
      </c>
      <c r="H51" s="44">
        <f>Concentrations!H99*VLOOKUP(IF(ISBLANK($A51),$B51,$A51),Radionuclide_specific,9,FALSE)*VLOOKUP($B$4,Other_food_cons,3,FALSE)*Other_F_local</f>
        <v>1.6362267599286807E-10</v>
      </c>
      <c r="I51" s="44">
        <f>Concentrations!I99*VLOOKUP(IF(ISBLANK($A51),$B51,$A51),Radionuclide_specific,9,FALSE)*VLOOKUP($B$4,Other_food_cons,3,FALSE)*Other_F_local_coll</f>
        <v>2.4883040681570726E-11</v>
      </c>
      <c r="J51" s="44">
        <f>Concentrations!J99*VLOOKUP(IF(ISBLANK($A51),$B51,$A51),Radionuclide_specific,9,FALSE)*VLOOKUP($B$4,Other_food_cons,3,FALSE)*Other_F_local_coll</f>
        <v>1.9540176917470531E-12</v>
      </c>
      <c r="K51" s="44">
        <f>Concentrations!K99*VLOOKUP(IF(ISBLANK($A51),$B51,$A51),Radionuclide_specific,9,FALSE)*VLOOKUP($B$4,Other_food_cons,3,FALSE)*Other_F_local_coll</f>
        <v>5.3192861121629237E-13</v>
      </c>
      <c r="L51" s="44">
        <f>Concentrations!L99*VLOOKUP(IF(ISBLANK($A51),$B51,$A51),Radionuclide_specific,9,FALSE)*VLOOKUP($B$4,Other_food_cons,3,FALSE)*Other_F_local_coll</f>
        <v>2.5752996044136288E-13</v>
      </c>
      <c r="M51" s="57">
        <f>Concentrations!M99*VLOOKUP(IF(ISBLANK($A51),$B51,$A51),Radionuclide_specific,9,FALSE)*VLOOKUP($B$4,Other_food_cons,4,FALSE)*Other_F_local</f>
        <v>3.2684770244569504E-14</v>
      </c>
      <c r="N51" s="57">
        <f>Concentrations!N99*VLOOKUP(IF(ISBLANK($A51),$B51,$A51),Radionuclide_specific,9,FALSE)*VLOOKUP($B$4,Other_food_cons,4,FALSE)*Other_F_local_coll</f>
        <v>4.9705608512286216E-15</v>
      </c>
      <c r="O51" s="57">
        <f>Concentrations!O99*VLOOKUP(IF(ISBLANK($A51),$B51,$A51),Radionuclide_specific,9,FALSE)*VLOOKUP($B$4,Other_food_cons,4,FALSE)*Other_F_local_coll</f>
        <v>3.903286565937857E-16</v>
      </c>
      <c r="P51" s="57">
        <f>Concentrations!P99*VLOOKUP(IF(ISBLANK($A51),$B51,$A51),Radionuclide_specific,9,FALSE)*VLOOKUP($B$4,Other_food_cons,4,FALSE)*Other_F_local_coll</f>
        <v>1.0625644849418831E-16</v>
      </c>
      <c r="Q51" s="57">
        <f>Concentrations!Q99*VLOOKUP(IF(ISBLANK($A51),$B51,$A51),Radionuclide_specific,9,FALSE)*VLOOKUP($B$4,Other_food_cons,4,FALSE)*Other_F_local_coll</f>
        <v>5.1443404998986259E-17</v>
      </c>
      <c r="R51" s="44">
        <f>Concentrations!R99*VLOOKUP(IF(ISBLANK($A51),$B51,$A51),Radionuclide_specific,9,FALSE)*VLOOKUP($B$4,Other_food_cons,5,FALSE)*Other_F_local</f>
        <v>1.0178210667602655E-12</v>
      </c>
      <c r="S51" s="44">
        <f>Concentrations!S99*VLOOKUP(IF(ISBLANK($A51),$B51,$A51),Radionuclide_specific,9,FALSE)*VLOOKUP($B$4,Other_food_cons,5,FALSE)*Other_F_local_coll</f>
        <v>1.5478589906364396E-13</v>
      </c>
      <c r="T51" s="44">
        <f>Concentrations!T99*VLOOKUP(IF(ISBLANK($A51),$B51,$A51),Radionuclide_specific,9,FALSE)*VLOOKUP($B$4,Other_food_cons,5,FALSE)*Other_F_local_coll</f>
        <v>1.2155041221603699E-14</v>
      </c>
      <c r="U51" s="44">
        <f>Concentrations!U99*VLOOKUP(IF(ISBLANK($A51),$B51,$A51),Radionuclide_specific,9,FALSE)*VLOOKUP($B$4,Other_food_cons,5,FALSE)*Other_F_local_coll</f>
        <v>3.3088821168776872E-15</v>
      </c>
      <c r="V51" s="44">
        <f>Concentrations!V99*VLOOKUP(IF(ISBLANK($A51),$B51,$A51),Radionuclide_specific,9,FALSE)*VLOOKUP($B$4,Other_food_cons,5,FALSE)*Other_F_local_coll</f>
        <v>1.6019748941802061E-15</v>
      </c>
      <c r="W51" s="57">
        <f t="shared" si="11"/>
        <v>1.7349102668117204E-10</v>
      </c>
      <c r="X51" s="57">
        <f t="shared" si="12"/>
        <v>2.6383777484382688E-11</v>
      </c>
      <c r="Y51" s="57">
        <f t="shared" si="13"/>
        <v>2.0718676884929241E-12</v>
      </c>
      <c r="Z51" s="57">
        <f t="shared" si="14"/>
        <v>5.6401009408394629E-13</v>
      </c>
      <c r="AA51" s="57">
        <f t="shared" si="15"/>
        <v>2.7306201274987781E-13</v>
      </c>
    </row>
    <row r="52" spans="1:32">
      <c r="A52" s="4" t="s">
        <v>8</v>
      </c>
      <c r="B52" s="107"/>
      <c r="C52" s="57">
        <f>Concentrations!C100*VLOOKUP(IF(ISBLANK($A52),$B52,$A52),Radionuclide_specific,9,FALSE)*VLOOKUP($B$4,Other_food_cons,2,FALSE)*Other_F_local</f>
        <v>1.0038776023403143E-11</v>
      </c>
      <c r="D52" s="57">
        <f>Concentrations!D100*VLOOKUP(IF(ISBLANK($A52),$B52,$A52),Radionuclide_specific,9,FALSE)*VLOOKUP($B$4,Other_food_cons,2,FALSE)*Other_F_local_coll</f>
        <v>1.5266527315979396E-12</v>
      </c>
      <c r="E52" s="57">
        <f>Concentrations!E100*VLOOKUP(IF(ISBLANK($A52),$B52,$A52),Radionuclide_specific,9,FALSE)*VLOOKUP($B$4,Other_food_cons,2,FALSE)*Other_F_local_coll</f>
        <v>1.1988441346230758E-13</v>
      </c>
      <c r="F52" s="57">
        <f>Concentrations!F100*VLOOKUP(IF(ISBLANK($A52),$B52,$A52),Radionuclide_specific,9,FALSE)*VLOOKUP($B$4,Other_food_cons,2,FALSE)*Other_F_local_coll</f>
        <v>3.2634949210323659E-14</v>
      </c>
      <c r="G52" s="57">
        <f>Concentrations!G100*VLOOKUP(IF(ISBLANK($A52),$B52,$A52),Radionuclide_specific,9,FALSE)*VLOOKUP($B$4,Other_food_cons,2,FALSE)*Other_F_local_coll</f>
        <v>1.5799822033720784E-14</v>
      </c>
      <c r="H52" s="44">
        <f>Concentrations!H100*VLOOKUP(IF(ISBLANK($A52),$B52,$A52),Radionuclide_specific,9,FALSE)*VLOOKUP($B$4,Other_food_cons,3,FALSE)*Other_F_local</f>
        <v>1.3565805707988785E-10</v>
      </c>
      <c r="I52" s="44">
        <f>Concentrations!I100*VLOOKUP(IF(ISBLANK($A52),$B52,$A52),Radionuclide_specific,9,FALSE)*VLOOKUP($B$4,Other_food_cons,3,FALSE)*Other_F_local_coll</f>
        <v>2.0630278324913979E-11</v>
      </c>
      <c r="J52" s="44">
        <f>Concentrations!J100*VLOOKUP(IF(ISBLANK($A52),$B52,$A52),Radionuclide_specific,9,FALSE)*VLOOKUP($B$4,Other_food_cons,3,FALSE)*Other_F_local_coll</f>
        <v>1.620046763324972E-12</v>
      </c>
      <c r="K52" s="44">
        <f>Concentrations!K100*VLOOKUP(IF(ISBLANK($A52),$B52,$A52),Radionuclide_specific,9,FALSE)*VLOOKUP($B$4,Other_food_cons,3,FALSE)*Other_F_local_coll</f>
        <v>4.4100932150018335E-13</v>
      </c>
      <c r="L52" s="44">
        <f>Concentrations!L100*VLOOKUP(IF(ISBLANK($A52),$B52,$A52),Radionuclide_specific,9,FALSE)*VLOOKUP($B$4,Other_food_cons,3,FALSE)*Other_F_local_coll</f>
        <v>2.1350941133717619E-13</v>
      </c>
      <c r="M52" s="57">
        <f>Concentrations!M100*VLOOKUP(IF(ISBLANK($A52),$B52,$A52),Radionuclide_specific,9,FALSE)*VLOOKUP($B$4,Other_food_cons,4,FALSE)*Other_F_local</f>
        <v>1.3929055149775766E-14</v>
      </c>
      <c r="N52" s="57">
        <f>Concentrations!N100*VLOOKUP(IF(ISBLANK($A52),$B52,$A52),Radionuclide_specific,9,FALSE)*VLOOKUP($B$4,Other_food_cons,4,FALSE)*Other_F_local_coll</f>
        <v>2.1182692036767593E-15</v>
      </c>
      <c r="O52" s="57">
        <f>Concentrations!O100*VLOOKUP(IF(ISBLANK($A52),$B52,$A52),Radionuclide_specific,9,FALSE)*VLOOKUP($B$4,Other_food_cons,4,FALSE)*Other_F_local_coll</f>
        <v>1.6634265002247898E-16</v>
      </c>
      <c r="P52" s="57">
        <f>Concentrations!P100*VLOOKUP(IF(ISBLANK($A52),$B52,$A52),Radionuclide_specific,9,FALSE)*VLOOKUP($B$4,Other_food_cons,4,FALSE)*Other_F_local_coll</f>
        <v>4.5281815860916963E-17</v>
      </c>
      <c r="Q52" s="57">
        <f>Concentrations!Q100*VLOOKUP(IF(ISBLANK($A52),$B52,$A52),Radionuclide_specific,9,FALSE)*VLOOKUP($B$4,Other_food_cons,4,FALSE)*Other_F_local_coll</f>
        <v>2.1922651920042852E-17</v>
      </c>
      <c r="R52" s="44">
        <f>Concentrations!R100*VLOOKUP(IF(ISBLANK($A52),$B52,$A52),Radionuclide_specific,9,FALSE)*VLOOKUP($B$4,Other_food_cons,5,FALSE)*Other_F_local</f>
        <v>4.3495036321911908E-13</v>
      </c>
      <c r="S52" s="44">
        <f>Concentrations!S100*VLOOKUP(IF(ISBLANK($A52),$B52,$A52),Radionuclide_specific,9,FALSE)*VLOOKUP($B$4,Other_food_cons,5,FALSE)*Other_F_local_coll</f>
        <v>6.6145330722587662E-14</v>
      </c>
      <c r="T52" s="44">
        <f>Concentrations!T100*VLOOKUP(IF(ISBLANK($A52),$B52,$A52),Radionuclide_specific,9,FALSE)*VLOOKUP($B$4,Other_food_cons,5,FALSE)*Other_F_local_coll</f>
        <v>5.1942357373229853E-15</v>
      </c>
      <c r="U52" s="44">
        <f>Concentrations!U100*VLOOKUP(IF(ISBLANK($A52),$B52,$A52),Radionuclide_specific,9,FALSE)*VLOOKUP($B$4,Other_food_cons,5,FALSE)*Other_F_local_coll</f>
        <v>1.4139754666880016E-15</v>
      </c>
      <c r="V52" s="44">
        <f>Concentrations!V100*VLOOKUP(IF(ISBLANK($A52),$B52,$A52),Radionuclide_specific,9,FALSE)*VLOOKUP($B$4,Other_food_cons,5,FALSE)*Other_F_local_coll</f>
        <v>6.8455938416630225E-16</v>
      </c>
      <c r="W52" s="57">
        <f t="shared" si="11"/>
        <v>1.4614571252165989E-10</v>
      </c>
      <c r="X52" s="57">
        <f t="shared" si="12"/>
        <v>2.2225194656438183E-11</v>
      </c>
      <c r="Y52" s="57">
        <f t="shared" si="13"/>
        <v>1.7452917551746251E-12</v>
      </c>
      <c r="Z52" s="57">
        <f t="shared" si="14"/>
        <v>4.7510352799305589E-13</v>
      </c>
      <c r="AA52" s="57">
        <f t="shared" si="15"/>
        <v>2.300157154069833E-13</v>
      </c>
    </row>
    <row r="54" spans="1:32" s="104" customFormat="1" ht="12.75">
      <c r="A54" s="49" t="s">
        <v>347</v>
      </c>
      <c r="B54" s="109" t="s">
        <v>98</v>
      </c>
      <c r="C54" s="49"/>
      <c r="D54" s="49"/>
      <c r="E54" s="49"/>
      <c r="F54" s="49"/>
      <c r="G54" s="49"/>
      <c r="H54" s="49"/>
      <c r="I54" s="49"/>
      <c r="J54" s="49"/>
      <c r="K54" s="49"/>
      <c r="L54" s="49"/>
      <c r="M54" s="49"/>
      <c r="N54" s="49"/>
      <c r="O54" s="49"/>
      <c r="P54" s="49"/>
      <c r="Q54" s="49"/>
      <c r="R54" s="49"/>
      <c r="S54" s="49"/>
      <c r="T54" s="49"/>
      <c r="U54" s="49"/>
      <c r="V54" s="49"/>
      <c r="W54" s="49"/>
      <c r="X54" s="49"/>
      <c r="Y54" s="49"/>
      <c r="Z54" s="49"/>
      <c r="AA54" s="49"/>
    </row>
    <row r="55" spans="1:32" s="103" customFormat="1" ht="12.75" customHeight="1">
      <c r="A55" s="135" t="s">
        <v>163</v>
      </c>
      <c r="B55" s="135" t="s">
        <v>164</v>
      </c>
      <c r="C55" s="134" t="s">
        <v>210</v>
      </c>
      <c r="D55" s="134"/>
      <c r="E55" s="134"/>
      <c r="F55" s="134"/>
      <c r="G55" s="134"/>
      <c r="H55" s="133" t="s">
        <v>209</v>
      </c>
      <c r="I55" s="133"/>
      <c r="J55" s="133"/>
      <c r="K55" s="133"/>
      <c r="L55" s="133"/>
      <c r="M55" s="134" t="s">
        <v>208</v>
      </c>
      <c r="N55" s="134"/>
      <c r="O55" s="134"/>
      <c r="P55" s="134"/>
      <c r="Q55" s="134"/>
      <c r="R55" s="133" t="s">
        <v>207</v>
      </c>
      <c r="S55" s="133"/>
      <c r="T55" s="133"/>
      <c r="U55" s="133"/>
      <c r="V55" s="133"/>
      <c r="W55" s="134" t="s">
        <v>206</v>
      </c>
      <c r="X55" s="134"/>
      <c r="Y55" s="134"/>
      <c r="Z55" s="134"/>
      <c r="AA55" s="134"/>
      <c r="AB55" s="51"/>
      <c r="AC55" s="51"/>
      <c r="AD55" s="51"/>
      <c r="AE55" s="51"/>
      <c r="AF55" s="51"/>
    </row>
    <row r="56" spans="1:32" s="103" customFormat="1" ht="12.75" customHeight="1">
      <c r="A56" s="135"/>
      <c r="B56" s="135"/>
      <c r="C56" s="56" t="str">
        <f>Other_x_typical &amp; " km"</f>
        <v>5 km</v>
      </c>
      <c r="D56" s="56" t="str">
        <f>Other_x_1 &amp; " km"</f>
        <v>50 km</v>
      </c>
      <c r="E56" s="56" t="str">
        <f>Other_x_2 &amp; " km"</f>
        <v>300 km</v>
      </c>
      <c r="F56" s="56" t="str">
        <f>Other_x_3 &amp; " km"</f>
        <v>750 km</v>
      </c>
      <c r="G56" s="56" t="str">
        <f>Other_x_4 &amp; " km"</f>
        <v>1250 km</v>
      </c>
      <c r="H56" s="52" t="str">
        <f>Other_x_typical &amp; " km"</f>
        <v>5 km</v>
      </c>
      <c r="I56" s="52" t="str">
        <f>Other_x_1 &amp; " km"</f>
        <v>50 km</v>
      </c>
      <c r="J56" s="52" t="str">
        <f>Other_x_2 &amp; " km"</f>
        <v>300 km</v>
      </c>
      <c r="K56" s="52" t="str">
        <f>Other_x_3 &amp; " km"</f>
        <v>750 km</v>
      </c>
      <c r="L56" s="52" t="str">
        <f>Other_x_4 &amp; " km"</f>
        <v>1250 km</v>
      </c>
      <c r="M56" s="56" t="str">
        <f>Other_x_typical &amp; " km"</f>
        <v>5 km</v>
      </c>
      <c r="N56" s="56" t="str">
        <f>Other_x_1 &amp; " km"</f>
        <v>50 km</v>
      </c>
      <c r="O56" s="56" t="str">
        <f>Other_x_2 &amp; " km"</f>
        <v>300 km</v>
      </c>
      <c r="P56" s="56" t="str">
        <f>Other_x_3 &amp; " km"</f>
        <v>750 km</v>
      </c>
      <c r="Q56" s="56" t="str">
        <f>Other_x_4 &amp; " km"</f>
        <v>1250 km</v>
      </c>
      <c r="R56" s="52" t="str">
        <f>Other_x_typical &amp; " km"</f>
        <v>5 km</v>
      </c>
      <c r="S56" s="52" t="str">
        <f>Other_x_1 &amp; " km"</f>
        <v>50 km</v>
      </c>
      <c r="T56" s="52" t="str">
        <f>Other_x_2 &amp; " km"</f>
        <v>300 km</v>
      </c>
      <c r="U56" s="52" t="str">
        <f>Other_x_3 &amp; " km"</f>
        <v>750 km</v>
      </c>
      <c r="V56" s="52" t="str">
        <f>Other_x_4 &amp; " km"</f>
        <v>1250 km</v>
      </c>
      <c r="W56" s="56" t="str">
        <f>Other_x_typical &amp; " km"</f>
        <v>5 km</v>
      </c>
      <c r="X56" s="56" t="str">
        <f>Other_x_1 &amp; " km"</f>
        <v>50 km</v>
      </c>
      <c r="Y56" s="56" t="str">
        <f>Other_x_2 &amp; " km"</f>
        <v>300 km</v>
      </c>
      <c r="Z56" s="56" t="str">
        <f>Other_x_3 &amp; " km"</f>
        <v>750 km</v>
      </c>
      <c r="AA56" s="56" t="str">
        <f>Other_x_4 &amp; " km"</f>
        <v>1250 km</v>
      </c>
    </row>
    <row r="57" spans="1:32">
      <c r="A57" s="4" t="s">
        <v>53</v>
      </c>
      <c r="B57" s="107"/>
      <c r="C57" s="57">
        <f>Concentrations!C55*VLOOKUP(IF(ISBLANK($A57),$B57,$A57),Radionuclide_specific,9,FALSE)*VLOOKUP($B$54,Other_food_cons,2,FALSE)*Other_F_local</f>
        <v>0</v>
      </c>
      <c r="D57" s="57">
        <f>Concentrations!D55*VLOOKUP(IF(ISBLANK($A57),$B57,$A57),Radionuclide_specific,9,FALSE)*VLOOKUP($B$54,Other_food_cons,2,FALSE)*Other_F_local_coll</f>
        <v>0</v>
      </c>
      <c r="E57" s="57">
        <f>Concentrations!E55*VLOOKUP(IF(ISBLANK($A57),$B57,$A57),Radionuclide_specific,9,FALSE)*VLOOKUP($B$54,Other_food_cons,2,FALSE)*Other_F_local_coll</f>
        <v>0</v>
      </c>
      <c r="F57" s="57">
        <f>Concentrations!F55*VLOOKUP(IF(ISBLANK($A57),$B57,$A57),Radionuclide_specific,9,FALSE)*VLOOKUP($B$54,Other_food_cons,2,FALSE)*Other_F_local_coll</f>
        <v>0</v>
      </c>
      <c r="G57" s="57">
        <f>Concentrations!G55*VLOOKUP(IF(ISBLANK($A57),$B57,$A57),Radionuclide_specific,9,FALSE)*VLOOKUP($B$54,Other_food_cons,2,FALSE)*Other_F_local_coll</f>
        <v>0</v>
      </c>
      <c r="H57" s="44">
        <f>Concentrations!H55*VLOOKUP(IF(ISBLANK($A57),$B57,$A57),Radionuclide_specific,9,FALSE)*VLOOKUP($B$54,Other_food_cons,3,FALSE)*Other_F_local</f>
        <v>0</v>
      </c>
      <c r="I57" s="44">
        <f>Concentrations!I55*VLOOKUP(IF(ISBLANK($A57),$B57,$A57),Radionuclide_specific,9,FALSE)*VLOOKUP($B$54,Other_food_cons,3,FALSE)*Other_F_local_coll</f>
        <v>0</v>
      </c>
      <c r="J57" s="44">
        <f>Concentrations!J55*VLOOKUP(IF(ISBLANK($A57),$B57,$A57),Radionuclide_specific,9,FALSE)*VLOOKUP($B$54,Other_food_cons,3,FALSE)*Other_F_local_coll</f>
        <v>0</v>
      </c>
      <c r="K57" s="44">
        <f>Concentrations!K55*VLOOKUP(IF(ISBLANK($A57),$B57,$A57),Radionuclide_specific,9,FALSE)*VLOOKUP($B$54,Other_food_cons,3,FALSE)*Other_F_local_coll</f>
        <v>0</v>
      </c>
      <c r="L57" s="44">
        <f>Concentrations!L55*VLOOKUP(IF(ISBLANK($A57),$B57,$A57),Radionuclide_specific,9,FALSE)*VLOOKUP($B$54,Other_food_cons,3,FALSE)*Other_F_local_coll</f>
        <v>0</v>
      </c>
      <c r="M57" s="57">
        <f>Concentrations!M55*VLOOKUP(IF(ISBLANK($A57),$B57,$A57),Radionuclide_specific,9,FALSE)*VLOOKUP($B$54,Other_food_cons,4,FALSE)*Other_F_local</f>
        <v>0</v>
      </c>
      <c r="N57" s="57">
        <f>Concentrations!N55*VLOOKUP(IF(ISBLANK($A57),$B57,$A57),Radionuclide_specific,9,FALSE)*VLOOKUP($B$54,Other_food_cons,4,FALSE)*Other_F_local_coll</f>
        <v>0</v>
      </c>
      <c r="O57" s="57">
        <f>Concentrations!O55*VLOOKUP(IF(ISBLANK($A57),$B57,$A57),Radionuclide_specific,9,FALSE)*VLOOKUP($B$54,Other_food_cons,4,FALSE)*Other_F_local_coll</f>
        <v>0</v>
      </c>
      <c r="P57" s="57">
        <f>Concentrations!P55*VLOOKUP(IF(ISBLANK($A57),$B57,$A57),Radionuclide_specific,9,FALSE)*VLOOKUP($B$54,Other_food_cons,4,FALSE)*Other_F_local_coll</f>
        <v>0</v>
      </c>
      <c r="Q57" s="57">
        <f>Concentrations!Q55*VLOOKUP(IF(ISBLANK($A57),$B57,$A57),Radionuclide_specific,9,FALSE)*VLOOKUP($B$54,Other_food_cons,4,FALSE)*Other_F_local_coll</f>
        <v>0</v>
      </c>
      <c r="R57" s="44">
        <f>Concentrations!R55*VLOOKUP(IF(ISBLANK($A57),$B57,$A57),Radionuclide_specific,9,FALSE)*VLOOKUP($B$54,Other_food_cons,5,FALSE)*Other_F_local</f>
        <v>0</v>
      </c>
      <c r="S57" s="44">
        <f>Concentrations!S55*VLOOKUP(IF(ISBLANK($A57),$B57,$A57),Radionuclide_specific,9,FALSE)*VLOOKUP($B$54,Other_food_cons,5,FALSE)*Other_F_local_coll</f>
        <v>0</v>
      </c>
      <c r="T57" s="44">
        <f>Concentrations!T55*VLOOKUP(IF(ISBLANK($A57),$B57,$A57),Radionuclide_specific,9,FALSE)*VLOOKUP($B$54,Other_food_cons,5,FALSE)*Other_F_local_coll</f>
        <v>0</v>
      </c>
      <c r="U57" s="44">
        <f>Concentrations!U55*VLOOKUP(IF(ISBLANK($A57),$B57,$A57),Radionuclide_specific,9,FALSE)*VLOOKUP($B$54,Other_food_cons,5,FALSE)*Other_F_local_coll</f>
        <v>0</v>
      </c>
      <c r="V57" s="44">
        <f>Concentrations!V55*VLOOKUP(IF(ISBLANK($A57),$B57,$A57),Radionuclide_specific,9,FALSE)*VLOOKUP($B$54,Other_food_cons,5,FALSE)*Other_F_local_coll</f>
        <v>0</v>
      </c>
      <c r="W57" s="57">
        <f>C57+H57+M57+R57</f>
        <v>0</v>
      </c>
      <c r="X57" s="57">
        <f t="shared" ref="X57" si="36">D57+I57+N57+S57</f>
        <v>0</v>
      </c>
      <c r="Y57" s="57">
        <f t="shared" ref="Y57" si="37">E57+J57+O57+T57</f>
        <v>0</v>
      </c>
      <c r="Z57" s="57">
        <f t="shared" ref="Z57" si="38">F57+K57+P57+U57</f>
        <v>0</v>
      </c>
      <c r="AA57" s="57">
        <f t="shared" ref="AA57" si="39">G57+L57+Q57+V57</f>
        <v>0</v>
      </c>
    </row>
    <row r="58" spans="1:32">
      <c r="A58" s="4"/>
      <c r="B58" s="107" t="s">
        <v>38</v>
      </c>
      <c r="C58" s="57">
        <f>Concentrations!C56*VLOOKUP(IF(ISBLANK($A58),$B58,$A58),Radionuclide_specific,9,FALSE)*VLOOKUP($B$54,Other_food_cons,2,FALSE)*Other_F_local</f>
        <v>8.5029982453746754E-16</v>
      </c>
      <c r="D58" s="57">
        <f>Concentrations!D56*VLOOKUP(IF(ISBLANK($A58),$B58,$A58),Radionuclide_specific,9,FALSE)*VLOOKUP($B$54,Other_food_cons,2,FALSE)*Other_F_local_coll</f>
        <v>2.1459257446386267E-16</v>
      </c>
      <c r="E58" s="57">
        <f>Concentrations!E56*VLOOKUP(IF(ISBLANK($A58),$B58,$A58),Radionuclide_specific,9,FALSE)*VLOOKUP($B$54,Other_food_cons,2,FALSE)*Other_F_local_coll</f>
        <v>2.4988292112171955E-17</v>
      </c>
      <c r="F58" s="57">
        <f>Concentrations!F56*VLOOKUP(IF(ISBLANK($A58),$B58,$A58),Radionuclide_specific,9,FALSE)*VLOOKUP($B$54,Other_food_cons,2,FALSE)*Other_F_local_coll</f>
        <v>8.3183014738442088E-18</v>
      </c>
      <c r="G58" s="57">
        <f>Concentrations!G56*VLOOKUP(IF(ISBLANK($A58),$B58,$A58),Radionuclide_specific,9,FALSE)*VLOOKUP($B$54,Other_food_cons,2,FALSE)*Other_F_local_coll</f>
        <v>4.5042545491131324E-18</v>
      </c>
      <c r="H58" s="44">
        <f>Concentrations!H56*VLOOKUP(IF(ISBLANK($A58),$B58,$A58),Radionuclide_specific,9,FALSE)*VLOOKUP($B$54,Other_food_cons,3,FALSE)*Other_F_local</f>
        <v>1.1093758653046668E-14</v>
      </c>
      <c r="I58" s="44">
        <f>Concentrations!I56*VLOOKUP(IF(ISBLANK($A58),$B58,$A58),Radionuclide_specific,9,FALSE)*VLOOKUP($B$54,Other_food_cons,3,FALSE)*Other_F_local_coll</f>
        <v>2.7997632848307591E-15</v>
      </c>
      <c r="J58" s="44">
        <f>Concentrations!J56*VLOOKUP(IF(ISBLANK($A58),$B58,$A58),Radionuclide_specific,9,FALSE)*VLOOKUP($B$54,Other_food_cons,3,FALSE)*Other_F_local_coll</f>
        <v>3.2601921562792264E-16</v>
      </c>
      <c r="K58" s="44">
        <f>Concentrations!K56*VLOOKUP(IF(ISBLANK($A58),$B58,$A58),Radionuclide_specific,9,FALSE)*VLOOKUP($B$54,Other_food_cons,3,FALSE)*Other_F_local_coll</f>
        <v>1.0852787015957308E-16</v>
      </c>
      <c r="L58" s="44">
        <f>Concentrations!L56*VLOOKUP(IF(ISBLANK($A58),$B58,$A58),Radionuclide_specific,9,FALSE)*VLOOKUP($B$54,Other_food_cons,3,FALSE)*Other_F_local_coll</f>
        <v>5.8766462649724801E-17</v>
      </c>
      <c r="M58" s="57">
        <f>Concentrations!M56*VLOOKUP(IF(ISBLANK($A58),$B58,$A58),Radionuclide_specific,9,FALSE)*VLOOKUP($B$54,Other_food_cons,4,FALSE)*Other_F_local</f>
        <v>1.3039689819443188E-15</v>
      </c>
      <c r="N58" s="57">
        <f>Concentrations!N56*VLOOKUP(IF(ISBLANK($A58),$B58,$A58),Radionuclide_specific,9,FALSE)*VLOOKUP($B$54,Other_food_cons,4,FALSE)*Other_F_local_coll</f>
        <v>3.290863443476147E-16</v>
      </c>
      <c r="O58" s="57">
        <f>Concentrations!O56*VLOOKUP(IF(ISBLANK($A58),$B58,$A58),Radionuclide_specific,9,FALSE)*VLOOKUP($B$54,Other_food_cons,4,FALSE)*Other_F_local_coll</f>
        <v>3.8320551040640992E-17</v>
      </c>
      <c r="P58" s="57">
        <f>Concentrations!P56*VLOOKUP(IF(ISBLANK($A58),$B58,$A58),Radionuclide_specific,9,FALSE)*VLOOKUP($B$54,Other_food_cons,4,FALSE)*Other_F_local_coll</f>
        <v>1.2756449891371938E-17</v>
      </c>
      <c r="Q58" s="57">
        <f>Concentrations!Q56*VLOOKUP(IF(ISBLANK($A58),$B58,$A58),Radionuclide_specific,9,FALSE)*VLOOKUP($B$54,Other_food_cons,4,FALSE)*Other_F_local_coll</f>
        <v>6.9074555225505764E-18</v>
      </c>
      <c r="R58" s="44">
        <f>Concentrations!R56*VLOOKUP(IF(ISBLANK($A58),$B58,$A58),Radionuclide_specific,9,FALSE)*VLOOKUP($B$54,Other_food_cons,5,FALSE)*Other_F_local</f>
        <v>6.557736298193436E-16</v>
      </c>
      <c r="S58" s="44">
        <f>Concentrations!S56*VLOOKUP(IF(ISBLANK($A58),$B58,$A58),Radionuclide_specific,9,FALSE)*VLOOKUP($B$54,Other_food_cons,5,FALSE)*Other_F_local_coll</f>
        <v>1.654994478741588E-16</v>
      </c>
      <c r="T58" s="44">
        <f>Concentrations!T56*VLOOKUP(IF(ISBLANK($A58),$B58,$A58),Radionuclide_specific,9,FALSE)*VLOOKUP($B$54,Other_food_cons,5,FALSE)*Other_F_local_coll</f>
        <v>1.9271629310636191E-17</v>
      </c>
      <c r="U58" s="44">
        <f>Concentrations!U56*VLOOKUP(IF(ISBLANK($A58),$B58,$A58),Radionuclide_specific,9,FALSE)*VLOOKUP($B$54,Other_food_cons,5,FALSE)*Other_F_local_coll</f>
        <v>6.4152932812866255E-18</v>
      </c>
      <c r="V58" s="44">
        <f>Concentrations!V56*VLOOKUP(IF(ISBLANK($A58),$B58,$A58),Radionuclide_specific,9,FALSE)*VLOOKUP($B$54,Other_food_cons,5,FALSE)*Other_F_local_coll</f>
        <v>3.4737997939832037E-18</v>
      </c>
      <c r="W58" s="57">
        <f t="shared" ref="W58:W64" si="40">C58+H58+M58+R58</f>
        <v>1.3903801089347796E-14</v>
      </c>
      <c r="X58" s="57">
        <f t="shared" ref="X58:X64" si="41">D58+I58+N58+S58</f>
        <v>3.5089416515163952E-15</v>
      </c>
      <c r="Y58" s="57">
        <f t="shared" ref="Y58:Y64" si="42">E58+J58+O58+T58</f>
        <v>4.0859968809137178E-16</v>
      </c>
      <c r="Z58" s="57">
        <f t="shared" ref="Z58:Z64" si="43">F58+K58+P58+U58</f>
        <v>1.3601791480607585E-16</v>
      </c>
      <c r="AA58" s="57">
        <f t="shared" ref="AA58:AA64" si="44">G58+L58+Q58+V58</f>
        <v>7.3651972515371708E-17</v>
      </c>
    </row>
    <row r="59" spans="1:32">
      <c r="A59" s="4"/>
      <c r="B59" s="107" t="s">
        <v>54</v>
      </c>
      <c r="C59" s="57">
        <f>Concentrations!C57*VLOOKUP(IF(ISBLANK($A59),$B59,$A59),Radionuclide_specific,9,FALSE)*VLOOKUP($B$54,Other_food_cons,2,FALSE)*Other_F_local</f>
        <v>4.3997914120866738E-15</v>
      </c>
      <c r="D59" s="57">
        <f>Concentrations!D57*VLOOKUP(IF(ISBLANK($A59),$B59,$A59),Radionuclide_specific,9,FALSE)*VLOOKUP($B$54,Other_food_cons,2,FALSE)*Other_F_local_coll</f>
        <v>1.1103878173058113E-15</v>
      </c>
      <c r="E59" s="57">
        <f>Concentrations!E57*VLOOKUP(IF(ISBLANK($A59),$B59,$A59),Radionuclide_specific,9,FALSE)*VLOOKUP($B$54,Other_food_cons,2,FALSE)*Other_F_local_coll</f>
        <v>1.2929941870522259E-16</v>
      </c>
      <c r="F59" s="57">
        <f>Concentrations!F57*VLOOKUP(IF(ISBLANK($A59),$B59,$A59),Radionuclide_specific,9,FALSE)*VLOOKUP($B$54,Other_food_cons,2,FALSE)*Other_F_local_coll</f>
        <v>4.3042219146259482E-17</v>
      </c>
      <c r="G59" s="57">
        <f>Concentrations!G57*VLOOKUP(IF(ISBLANK($A59),$B59,$A59),Radionuclide_specific,9,FALSE)*VLOOKUP($B$54,Other_food_cons,2,FALSE)*Other_F_local_coll</f>
        <v>2.3306814738931004E-17</v>
      </c>
      <c r="H59" s="44">
        <f>Concentrations!H57*VLOOKUP(IF(ISBLANK($A59),$B59,$A59),Radionuclide_specific,9,FALSE)*VLOOKUP($B$54,Other_food_cons,3,FALSE)*Other_F_local</f>
        <v>6.1989994003893786E-16</v>
      </c>
      <c r="I59" s="44">
        <f>Concentrations!I57*VLOOKUP(IF(ISBLANK($A59),$B59,$A59),Radionuclide_specific,9,FALSE)*VLOOKUP($B$54,Other_food_cons,3,FALSE)*Other_F_local_coll</f>
        <v>1.5644590320280395E-16</v>
      </c>
      <c r="J59" s="44">
        <f>Concentrations!J57*VLOOKUP(IF(ISBLANK($A59),$B59,$A59),Radionuclide_specific,9,FALSE)*VLOOKUP($B$54,Other_food_cons,3,FALSE)*Other_F_local_coll</f>
        <v>1.8217386779348088E-17</v>
      </c>
      <c r="K59" s="44">
        <f>Concentrations!K57*VLOOKUP(IF(ISBLANK($A59),$B59,$A59),Radionuclide_specific,9,FALSE)*VLOOKUP($B$54,Other_food_cons,3,FALSE)*Other_F_local_coll</f>
        <v>6.0643486403949246E-18</v>
      </c>
      <c r="L59" s="44">
        <f>Concentrations!L57*VLOOKUP(IF(ISBLANK($A59),$B59,$A59),Radionuclide_specific,9,FALSE)*VLOOKUP($B$54,Other_food_cons,3,FALSE)*Other_F_local_coll</f>
        <v>3.2837677303228818E-18</v>
      </c>
      <c r="M59" s="57">
        <f>Concentrations!M57*VLOOKUP(IF(ISBLANK($A59),$B59,$A59),Radionuclide_specific,9,FALSE)*VLOOKUP($B$54,Other_food_cons,4,FALSE)*Other_F_local</f>
        <v>9.0568144454389346E-17</v>
      </c>
      <c r="N59" s="57">
        <f>Concentrations!N57*VLOOKUP(IF(ISBLANK($A59),$B59,$A59),Radionuclide_specific,9,FALSE)*VLOOKUP($B$54,Other_food_cons,4,FALSE)*Other_F_local_coll</f>
        <v>2.285693907258477E-17</v>
      </c>
      <c r="O59" s="57">
        <f>Concentrations!O57*VLOOKUP(IF(ISBLANK($A59),$B59,$A59),Radionuclide_specific,9,FALSE)*VLOOKUP($B$54,Other_food_cons,4,FALSE)*Other_F_local_coll</f>
        <v>2.6615826375299272E-18</v>
      </c>
      <c r="P59" s="57">
        <f>Concentrations!P57*VLOOKUP(IF(ISBLANK($A59),$B59,$A59),Radionuclide_specific,9,FALSE)*VLOOKUP($B$54,Other_food_cons,4,FALSE)*Other_F_local_coll</f>
        <v>8.8600880272801402E-19</v>
      </c>
      <c r="Q59" s="57">
        <f>Concentrations!Q57*VLOOKUP(IF(ISBLANK($A59),$B59,$A59),Radionuclide_specific,9,FALSE)*VLOOKUP($B$54,Other_food_cons,4,FALSE)*Other_F_local_coll</f>
        <v>4.7976250834265922E-19</v>
      </c>
      <c r="R59" s="44">
        <f>Concentrations!R57*VLOOKUP(IF(ISBLANK($A59),$B59,$A59),Radionuclide_specific,9,FALSE)*VLOOKUP($B$54,Other_food_cons,5,FALSE)*Other_F_local</f>
        <v>1.0006592739342644E-16</v>
      </c>
      <c r="S59" s="44">
        <f>Concentrations!S57*VLOOKUP(IF(ISBLANK($A59),$B59,$A59),Radionuclide_specific,9,FALSE)*VLOOKUP($B$54,Other_food_cons,5,FALSE)*Other_F_local_coll</f>
        <v>2.525392144723786E-17</v>
      </c>
      <c r="T59" s="44">
        <f>Concentrations!T57*VLOOKUP(IF(ISBLANK($A59),$B59,$A59),Radionuclide_specific,9,FALSE)*VLOOKUP($B$54,Other_food_cons,5,FALSE)*Other_F_local_coll</f>
        <v>2.9406999178701447E-18</v>
      </c>
      <c r="U59" s="44">
        <f>Concentrations!U57*VLOOKUP(IF(ISBLANK($A59),$B59,$A59),Radionuclide_specific,9,FALSE)*VLOOKUP($B$54,Other_food_cons,5,FALSE)*Other_F_local_coll</f>
        <v>9.7892358353844252E-19</v>
      </c>
      <c r="V59" s="44">
        <f>Concentrations!V57*VLOOKUP(IF(ISBLANK($A59),$B59,$A59),Radionuclide_specific,9,FALSE)*VLOOKUP($B$54,Other_food_cons,5,FALSE)*Other_F_local_coll</f>
        <v>5.3007468150218914E-19</v>
      </c>
      <c r="W59" s="57">
        <f t="shared" si="40"/>
        <v>5.2103254239734273E-15</v>
      </c>
      <c r="X59" s="57">
        <f t="shared" si="41"/>
        <v>1.3149445810284381E-15</v>
      </c>
      <c r="Y59" s="57">
        <f t="shared" si="42"/>
        <v>1.5311908803997073E-16</v>
      </c>
      <c r="Z59" s="57">
        <f t="shared" si="43"/>
        <v>5.0971500172920868E-17</v>
      </c>
      <c r="AA59" s="57">
        <f t="shared" si="44"/>
        <v>2.7600419659098736E-17</v>
      </c>
    </row>
    <row r="60" spans="1:32">
      <c r="A60" s="4" t="s">
        <v>9</v>
      </c>
      <c r="B60" s="107"/>
      <c r="C60" s="57">
        <f>Concentrations!C58*VLOOKUP(IF(ISBLANK($A60),$B60,$A60),Radionuclide_specific,9,FALSE)*VLOOKUP($B$54,Other_food_cons,2,FALSE)*Other_F_local</f>
        <v>2.2278036585742266E-12</v>
      </c>
      <c r="D60" s="57">
        <f>Concentrations!D58*VLOOKUP(IF(ISBLANK($A60),$B60,$A60),Radionuclide_specific,9,FALSE)*VLOOKUP($B$54,Other_food_cons,2,FALSE)*Other_F_local_coll</f>
        <v>3.5476181380700528E-13</v>
      </c>
      <c r="E60" s="57">
        <f>Concentrations!E58*VLOOKUP(IF(ISBLANK($A60),$B60,$A60),Radionuclide_specific,9,FALSE)*VLOOKUP($B$54,Other_food_cons,2,FALSE)*Other_F_local_coll</f>
        <v>2.8875193810281003E-14</v>
      </c>
      <c r="F60" s="57">
        <f>Concentrations!F58*VLOOKUP(IF(ISBLANK($A60),$B60,$A60),Radionuclide_specific,9,FALSE)*VLOOKUP($B$54,Other_food_cons,2,FALSE)*Other_F_local_coll</f>
        <v>8.0058697642400699E-15</v>
      </c>
      <c r="G60" s="57">
        <f>Concentrations!G58*VLOOKUP(IF(ISBLANK($A60),$B60,$A60),Radionuclide_specific,9,FALSE)*VLOOKUP($B$54,Other_food_cons,2,FALSE)*Other_F_local_coll</f>
        <v>3.9157941658023549E-15</v>
      </c>
      <c r="H60" s="44">
        <f>Concentrations!H58*VLOOKUP(IF(ISBLANK($A60),$B60,$A60),Radionuclide_specific,9,FALSE)*VLOOKUP($B$54,Other_food_cons,3,FALSE)*Other_F_local</f>
        <v>2.9163094372637873E-13</v>
      </c>
      <c r="I60" s="44">
        <f>Concentrations!I58*VLOOKUP(IF(ISBLANK($A60),$B60,$A60),Radionuclide_specific,9,FALSE)*VLOOKUP($B$54,Other_food_cons,3,FALSE)*Other_F_local_coll</f>
        <v>4.6440143932985529E-14</v>
      </c>
      <c r="J60" s="44">
        <f>Concentrations!J58*VLOOKUP(IF(ISBLANK($A60),$B60,$A60),Radionuclide_specific,9,FALSE)*VLOOKUP($B$54,Other_food_cons,3,FALSE)*Other_F_local_coll</f>
        <v>3.7799112093045214E-15</v>
      </c>
      <c r="K60" s="44">
        <f>Concentrations!K58*VLOOKUP(IF(ISBLANK($A60),$B60,$A60),Radionuclide_specific,9,FALSE)*VLOOKUP($B$54,Other_food_cons,3,FALSE)*Other_F_local_coll</f>
        <v>1.0480094804180532E-15</v>
      </c>
      <c r="L60" s="44">
        <f>Concentrations!L58*VLOOKUP(IF(ISBLANK($A60),$B60,$A60),Radionuclide_specific,9,FALSE)*VLOOKUP($B$54,Other_food_cons,3,FALSE)*Other_F_local_coll</f>
        <v>5.1259757277804145E-16</v>
      </c>
      <c r="M60" s="57">
        <f>Concentrations!M58*VLOOKUP(IF(ISBLANK($A60),$B60,$A60),Radionuclide_specific,9,FALSE)*VLOOKUP($B$54,Other_food_cons,4,FALSE)*Other_F_local</f>
        <v>1.1676944971325449E-13</v>
      </c>
      <c r="N60" s="57">
        <f>Concentrations!N58*VLOOKUP(IF(ISBLANK($A60),$B60,$A60),Radionuclide_specific,9,FALSE)*VLOOKUP($B$54,Other_food_cons,4,FALSE)*Other_F_local_coll</f>
        <v>1.8594700488117472E-14</v>
      </c>
      <c r="O60" s="57">
        <f>Concentrations!O58*VLOOKUP(IF(ISBLANK($A60),$B60,$A60),Radionuclide_specific,9,FALSE)*VLOOKUP($B$54,Other_food_cons,4,FALSE)*Other_F_local_coll</f>
        <v>1.5134818899381684E-15</v>
      </c>
      <c r="P60" s="57">
        <f>Concentrations!P58*VLOOKUP(IF(ISBLANK($A60),$B60,$A60),Radionuclide_specific,9,FALSE)*VLOOKUP($B$54,Other_food_cons,4,FALSE)*Other_F_local_coll</f>
        <v>4.1962450472165273E-16</v>
      </c>
      <c r="Q60" s="57">
        <f>Concentrations!Q58*VLOOKUP(IF(ISBLANK($A60),$B60,$A60),Radionuclide_specific,9,FALSE)*VLOOKUP($B$54,Other_food_cons,4,FALSE)*Other_F_local_coll</f>
        <v>2.0524480609918116E-16</v>
      </c>
      <c r="R60" s="44">
        <f>Concentrations!R58*VLOOKUP(IF(ISBLANK($A60),$B60,$A60),Radionuclide_specific,9,FALSE)*VLOOKUP($B$54,Other_food_cons,5,FALSE)*Other_F_local</f>
        <v>2.3818141860266255E-13</v>
      </c>
      <c r="S60" s="44">
        <f>Concentrations!S58*VLOOKUP(IF(ISBLANK($A60),$B60,$A60),Radionuclide_specific,9,FALSE)*VLOOKUP($B$54,Other_food_cons,5,FALSE)*Other_F_local_coll</f>
        <v>3.7928688981812646E-14</v>
      </c>
      <c r="T60" s="44">
        <f>Concentrations!T58*VLOOKUP(IF(ISBLANK($A60),$B60,$A60),Radionuclide_specific,9,FALSE)*VLOOKUP($B$54,Other_food_cons,5,FALSE)*Other_F_local_coll</f>
        <v>3.0871367850078453E-15</v>
      </c>
      <c r="U60" s="44">
        <f>Concentrations!U58*VLOOKUP(IF(ISBLANK($A60),$B60,$A60),Radionuclide_specific,9,FALSE)*VLOOKUP($B$54,Other_food_cons,5,FALSE)*Other_F_local_coll</f>
        <v>8.5593243832592942E-16</v>
      </c>
      <c r="V60" s="44">
        <f>Concentrations!V58*VLOOKUP(IF(ISBLANK($A60),$B60,$A60),Radionuclide_specific,9,FALSE)*VLOOKUP($B$54,Other_food_cons,5,FALSE)*Other_F_local_coll</f>
        <v>4.1864973413488988E-16</v>
      </c>
      <c r="W60" s="57">
        <f t="shared" si="40"/>
        <v>2.8743854706165224E-12</v>
      </c>
      <c r="X60" s="57">
        <f t="shared" si="41"/>
        <v>4.5772534720992086E-13</v>
      </c>
      <c r="Y60" s="57">
        <f t="shared" si="42"/>
        <v>3.7255723694531535E-14</v>
      </c>
      <c r="Z60" s="57">
        <f t="shared" si="43"/>
        <v>1.0329436187705705E-14</v>
      </c>
      <c r="AA60" s="57">
        <f t="shared" si="44"/>
        <v>5.0522862788144681E-15</v>
      </c>
    </row>
    <row r="61" spans="1:32">
      <c r="A61" s="4" t="s">
        <v>268</v>
      </c>
      <c r="B61" s="107"/>
      <c r="C61" s="57">
        <f>Concentrations!C59*VLOOKUP(IF(ISBLANK($A61),$B61,$A61),Radionuclide_specific,9,FALSE)*VLOOKUP($B$54,Other_food_cons,2,FALSE)*Other_F_local</f>
        <v>1.0953801065874743E-12</v>
      </c>
      <c r="D61" s="57">
        <f>Concentrations!D59*VLOOKUP(IF(ISBLANK($A61),$B61,$A61),Radionuclide_specific,9,FALSE)*VLOOKUP($B$54,Other_food_cons,2,FALSE)*Other_F_local_coll</f>
        <v>1.6623723369666964E-13</v>
      </c>
      <c r="E61" s="57">
        <f>Concentrations!E59*VLOOKUP(IF(ISBLANK($A61),$B61,$A61),Radionuclide_specific,9,FALSE)*VLOOKUP($B$54,Other_food_cons,2,FALSE)*Other_F_local_coll</f>
        <v>1.2905438470827084E-14</v>
      </c>
      <c r="F61" s="57">
        <f>Concentrations!F59*VLOOKUP(IF(ISBLANK($A61),$B61,$A61),Radionuclide_specific,9,FALSE)*VLOOKUP($B$54,Other_food_cons,2,FALSE)*Other_F_local_coll</f>
        <v>3.4413795886736483E-15</v>
      </c>
      <c r="G61" s="57">
        <f>Concentrations!G59*VLOOKUP(IF(ISBLANK($A61),$B61,$A61),Radionuclide_specific,9,FALSE)*VLOOKUP($B$54,Other_food_cons,2,FALSE)*Other_F_local_coll</f>
        <v>1.6283427605585149E-15</v>
      </c>
      <c r="H61" s="44">
        <f>Concentrations!H59*VLOOKUP(IF(ISBLANK($A61),$B61,$A61),Radionuclide_specific,9,FALSE)*VLOOKUP($B$54,Other_food_cons,3,FALSE)*Other_F_local</f>
        <v>6.1469711060071521E-13</v>
      </c>
      <c r="I61" s="44">
        <f>Concentrations!I59*VLOOKUP(IF(ISBLANK($A61),$B61,$A61),Radionuclide_specific,9,FALSE)*VLOOKUP($B$54,Other_food_cons,3,FALSE)*Other_F_local_coll</f>
        <v>9.3287751542198029E-14</v>
      </c>
      <c r="J61" s="44">
        <f>Concentrations!J59*VLOOKUP(IF(ISBLANK($A61),$B61,$A61),Radionuclide_specific,9,FALSE)*VLOOKUP($B$54,Other_food_cons,3,FALSE)*Other_F_local_coll</f>
        <v>7.2421762010694496E-15</v>
      </c>
      <c r="K61" s="44">
        <f>Concentrations!K59*VLOOKUP(IF(ISBLANK($A61),$B61,$A61),Radionuclide_specific,9,FALSE)*VLOOKUP($B$54,Other_food_cons,3,FALSE)*Other_F_local_coll</f>
        <v>1.9312073287767333E-15</v>
      </c>
      <c r="L61" s="44">
        <f>Concentrations!L59*VLOOKUP(IF(ISBLANK($A61),$B61,$A61),Radionuclide_specific,9,FALSE)*VLOOKUP($B$54,Other_food_cons,3,FALSE)*Other_F_local_coll</f>
        <v>9.1378105551068729E-16</v>
      </c>
      <c r="M61" s="57">
        <f>Concentrations!M59*VLOOKUP(IF(ISBLANK($A61),$B61,$A61),Radionuclide_specific,9,FALSE)*VLOOKUP($B$54,Other_food_cons,4,FALSE)*Other_F_local</f>
        <v>1.2929675468770954E-12</v>
      </c>
      <c r="N61" s="57">
        <f>Concentrations!N59*VLOOKUP(IF(ISBLANK($A61),$B61,$A61),Radionuclide_specific,9,FALSE)*VLOOKUP($B$54,Other_food_cons,4,FALSE)*Other_F_local_coll</f>
        <v>1.9622352730326201E-13</v>
      </c>
      <c r="O61" s="57">
        <f>Concentrations!O59*VLOOKUP(IF(ISBLANK($A61),$B61,$A61),Radionuclide_specific,9,FALSE)*VLOOKUP($B$54,Other_food_cons,4,FALSE)*Other_F_local_coll</f>
        <v>1.5233354176006354E-14</v>
      </c>
      <c r="P61" s="57">
        <f>Concentrations!P59*VLOOKUP(IF(ISBLANK($A61),$B61,$A61),Radionuclide_specific,9,FALSE)*VLOOKUP($B$54,Other_food_cons,4,FALSE)*Other_F_local_coll</f>
        <v>4.062144362382521E-15</v>
      </c>
      <c r="Q61" s="57">
        <f>Concentrations!Q59*VLOOKUP(IF(ISBLANK($A61),$B61,$A61),Radionuclide_specific,9,FALSE)*VLOOKUP($B$54,Other_food_cons,4,FALSE)*Other_F_local_coll</f>
        <v>1.9220673553708441E-15</v>
      </c>
      <c r="R61" s="44">
        <f>Concentrations!R59*VLOOKUP(IF(ISBLANK($A61),$B61,$A61),Radionuclide_specific,9,FALSE)*VLOOKUP($B$54,Other_food_cons,5,FALSE)*Other_F_local</f>
        <v>3.6918062933584607E-12</v>
      </c>
      <c r="S61" s="44">
        <f>Concentrations!S59*VLOOKUP(IF(ISBLANK($A61),$B61,$A61),Radionuclide_specific,9,FALSE)*VLOOKUP($B$54,Other_food_cons,5,FALSE)*Other_F_local_coll</f>
        <v>5.6027643907449061E-13</v>
      </c>
      <c r="T61" s="44">
        <f>Concentrations!T59*VLOOKUP(IF(ISBLANK($A61),$B61,$A61),Radionuclide_specific,9,FALSE)*VLOOKUP($B$54,Other_food_cons,5,FALSE)*Other_F_local_coll</f>
        <v>4.3495749720688448E-14</v>
      </c>
      <c r="U61" s="44">
        <f>Concentrations!U59*VLOOKUP(IF(ISBLANK($A61),$B61,$A61),Radionuclide_specific,9,FALSE)*VLOOKUP($B$54,Other_food_cons,5,FALSE)*Other_F_local_coll</f>
        <v>1.1598628409348552E-14</v>
      </c>
      <c r="V61" s="44">
        <f>Concentrations!V59*VLOOKUP(IF(ISBLANK($A61),$B61,$A61),Radionuclide_specific,9,FALSE)*VLOOKUP($B$54,Other_food_cons,5,FALSE)*Other_F_local_coll</f>
        <v>5.4880730579477155E-15</v>
      </c>
      <c r="W61" s="57">
        <f t="shared" ref="W61" si="45">C61+H61+M61+R61</f>
        <v>6.6948510574237454E-12</v>
      </c>
      <c r="X61" s="57">
        <f t="shared" ref="X61" si="46">D61+I61+N61+S61</f>
        <v>1.0160249516166203E-12</v>
      </c>
      <c r="Y61" s="57">
        <f t="shared" ref="Y61" si="47">E61+J61+O61+T61</f>
        <v>7.8876718568591337E-14</v>
      </c>
      <c r="Z61" s="57">
        <f t="shared" ref="Z61" si="48">F61+K61+P61+U61</f>
        <v>2.1033359689181455E-14</v>
      </c>
      <c r="AA61" s="57">
        <f t="shared" ref="AA61" si="49">G61+L61+Q61+V61</f>
        <v>9.9522642293877609E-15</v>
      </c>
    </row>
    <row r="62" spans="1:32">
      <c r="A62" s="4" t="s">
        <v>19</v>
      </c>
      <c r="B62" s="107"/>
      <c r="C62" s="57">
        <f>Concentrations!C60*VLOOKUP(IF(ISBLANK($A62),$B62,$A62),Radionuclide_specific,9,FALSE)*VLOOKUP($B$54,Other_food_cons,2,FALSE)*Other_F_local</f>
        <v>0</v>
      </c>
      <c r="D62" s="57">
        <f>Concentrations!D60*VLOOKUP(IF(ISBLANK($A62),$B62,$A62),Radionuclide_specific,9,FALSE)*VLOOKUP($B$54,Other_food_cons,2,FALSE)*Other_F_local_coll</f>
        <v>0</v>
      </c>
      <c r="E62" s="57">
        <f>Concentrations!E60*VLOOKUP(IF(ISBLANK($A62),$B62,$A62),Radionuclide_specific,9,FALSE)*VLOOKUP($B$54,Other_food_cons,2,FALSE)*Other_F_local_coll</f>
        <v>0</v>
      </c>
      <c r="F62" s="57">
        <f>Concentrations!F60*VLOOKUP(IF(ISBLANK($A62),$B62,$A62),Radionuclide_specific,9,FALSE)*VLOOKUP($B$54,Other_food_cons,2,FALSE)*Other_F_local_coll</f>
        <v>0</v>
      </c>
      <c r="G62" s="57">
        <f>Concentrations!G60*VLOOKUP(IF(ISBLANK($A62),$B62,$A62),Radionuclide_specific,9,FALSE)*VLOOKUP($B$54,Other_food_cons,2,FALSE)*Other_F_local_coll</f>
        <v>0</v>
      </c>
      <c r="H62" s="44">
        <f>Concentrations!H60*VLOOKUP(IF(ISBLANK($A62),$B62,$A62),Radionuclide_specific,9,FALSE)*VLOOKUP($B$54,Other_food_cons,3,FALSE)*Other_F_local</f>
        <v>0</v>
      </c>
      <c r="I62" s="44">
        <f>Concentrations!I60*VLOOKUP(IF(ISBLANK($A62),$B62,$A62),Radionuclide_specific,9,FALSE)*VLOOKUP($B$54,Other_food_cons,3,FALSE)*Other_F_local_coll</f>
        <v>0</v>
      </c>
      <c r="J62" s="44">
        <f>Concentrations!J60*VLOOKUP(IF(ISBLANK($A62),$B62,$A62),Radionuclide_specific,9,FALSE)*VLOOKUP($B$54,Other_food_cons,3,FALSE)*Other_F_local_coll</f>
        <v>0</v>
      </c>
      <c r="K62" s="44">
        <f>Concentrations!K60*VLOOKUP(IF(ISBLANK($A62),$B62,$A62),Radionuclide_specific,9,FALSE)*VLOOKUP($B$54,Other_food_cons,3,FALSE)*Other_F_local_coll</f>
        <v>0</v>
      </c>
      <c r="L62" s="44">
        <f>Concentrations!L60*VLOOKUP(IF(ISBLANK($A62),$B62,$A62),Radionuclide_specific,9,FALSE)*VLOOKUP($B$54,Other_food_cons,3,FALSE)*Other_F_local_coll</f>
        <v>0</v>
      </c>
      <c r="M62" s="57">
        <f>Concentrations!M60*VLOOKUP(IF(ISBLANK($A62),$B62,$A62),Radionuclide_specific,9,FALSE)*VLOOKUP($B$54,Other_food_cons,4,FALSE)*Other_F_local</f>
        <v>0</v>
      </c>
      <c r="N62" s="57">
        <f>Concentrations!N60*VLOOKUP(IF(ISBLANK($A62),$B62,$A62),Radionuclide_specific,9,FALSE)*VLOOKUP($B$54,Other_food_cons,4,FALSE)*Other_F_local_coll</f>
        <v>0</v>
      </c>
      <c r="O62" s="57">
        <f>Concentrations!O60*VLOOKUP(IF(ISBLANK($A62),$B62,$A62),Radionuclide_specific,9,FALSE)*VLOOKUP($B$54,Other_food_cons,4,FALSE)*Other_F_local_coll</f>
        <v>0</v>
      </c>
      <c r="P62" s="57">
        <f>Concentrations!P60*VLOOKUP(IF(ISBLANK($A62),$B62,$A62),Radionuclide_specific,9,FALSE)*VLOOKUP($B$54,Other_food_cons,4,FALSE)*Other_F_local_coll</f>
        <v>0</v>
      </c>
      <c r="Q62" s="57">
        <f>Concentrations!Q60*VLOOKUP(IF(ISBLANK($A62),$B62,$A62),Radionuclide_specific,9,FALSE)*VLOOKUP($B$54,Other_food_cons,4,FALSE)*Other_F_local_coll</f>
        <v>0</v>
      </c>
      <c r="R62" s="44">
        <f>Concentrations!R60*VLOOKUP(IF(ISBLANK($A62),$B62,$A62),Radionuclide_specific,9,FALSE)*VLOOKUP($B$54,Other_food_cons,5,FALSE)*Other_F_local</f>
        <v>0</v>
      </c>
      <c r="S62" s="44">
        <f>Concentrations!S60*VLOOKUP(IF(ISBLANK($A62),$B62,$A62),Radionuclide_specific,9,FALSE)*VLOOKUP($B$54,Other_food_cons,5,FALSE)*Other_F_local_coll</f>
        <v>0</v>
      </c>
      <c r="T62" s="44">
        <f>Concentrations!T60*VLOOKUP(IF(ISBLANK($A62),$B62,$A62),Radionuclide_specific,9,FALSE)*VLOOKUP($B$54,Other_food_cons,5,FALSE)*Other_F_local_coll</f>
        <v>0</v>
      </c>
      <c r="U62" s="44">
        <f>Concentrations!U60*VLOOKUP(IF(ISBLANK($A62),$B62,$A62),Radionuclide_specific,9,FALSE)*VLOOKUP($B$54,Other_food_cons,5,FALSE)*Other_F_local_coll</f>
        <v>0</v>
      </c>
      <c r="V62" s="44">
        <f>Concentrations!V60*VLOOKUP(IF(ISBLANK($A62),$B62,$A62),Radionuclide_specific,9,FALSE)*VLOOKUP($B$54,Other_food_cons,5,FALSE)*Other_F_local_coll</f>
        <v>0</v>
      </c>
      <c r="W62" s="57">
        <f t="shared" si="40"/>
        <v>0</v>
      </c>
      <c r="X62" s="57">
        <f t="shared" si="41"/>
        <v>0</v>
      </c>
      <c r="Y62" s="57">
        <f t="shared" si="42"/>
        <v>0</v>
      </c>
      <c r="Z62" s="57">
        <f t="shared" si="43"/>
        <v>0</v>
      </c>
      <c r="AA62" s="57">
        <f t="shared" si="44"/>
        <v>0</v>
      </c>
    </row>
    <row r="63" spans="1:32">
      <c r="A63" s="4" t="s">
        <v>262</v>
      </c>
      <c r="B63" s="107"/>
      <c r="C63" s="57">
        <f>Concentrations!C61*VLOOKUP(IF(ISBLANK($A63),$B63,$A63),Radionuclide_specific,9,FALSE)*VLOOKUP($B$54,Other_food_cons,2,FALSE)*Other_F_local</f>
        <v>2.3345471467363196E-13</v>
      </c>
      <c r="D63" s="57">
        <f>Concentrations!D61*VLOOKUP(IF(ISBLANK($A63),$B63,$A63),Radionuclide_specific,9,FALSE)*VLOOKUP($B$54,Other_food_cons,2,FALSE)*Other_F_local_coll</f>
        <v>3.5482301514499298E-14</v>
      </c>
      <c r="E63" s="57">
        <f>Concentrations!E61*VLOOKUP(IF(ISBLANK($A63),$B63,$A63),Radionuclide_specific,9,FALSE)*VLOOKUP($B$54,Other_food_cons,2,FALSE)*Other_F_local_coll</f>
        <v>2.7774314513596211E-15</v>
      </c>
      <c r="F63" s="57">
        <f>Concentrations!F61*VLOOKUP(IF(ISBLANK($A63),$B63,$A63),Radionuclide_specific,9,FALSE)*VLOOKUP($B$54,Other_food_cons,2,FALSE)*Other_F_local_coll</f>
        <v>7.5172666122815417E-16</v>
      </c>
      <c r="G63" s="57">
        <f>Concentrations!G61*VLOOKUP(IF(ISBLANK($A63),$B63,$A63),Radionuclide_specific,9,FALSE)*VLOOKUP($B$54,Other_food_cons,2,FALSE)*Other_F_local_coll</f>
        <v>3.6161581374635148E-16</v>
      </c>
      <c r="H63" s="44">
        <f>Concentrations!H61*VLOOKUP(IF(ISBLANK($A63),$B63,$A63),Radionuclide_specific,9,FALSE)*VLOOKUP($B$54,Other_food_cons,3,FALSE)*Other_F_local</f>
        <v>5.945455545776496E-13</v>
      </c>
      <c r="I63" s="44">
        <f>Concentrations!I61*VLOOKUP(IF(ISBLANK($A63),$B63,$A63),Radionuclide_specific,9,FALSE)*VLOOKUP($B$54,Other_food_cons,3,FALSE)*Other_F_local_coll</f>
        <v>9.0363754962589646E-14</v>
      </c>
      <c r="J63" s="44">
        <f>Concentrations!J61*VLOOKUP(IF(ISBLANK($A63),$B63,$A63),Radionuclide_specific,9,FALSE)*VLOOKUP($B$54,Other_food_cons,3,FALSE)*Other_F_local_coll</f>
        <v>7.0733612077979713E-15</v>
      </c>
      <c r="K63" s="44">
        <f>Concentrations!K61*VLOOKUP(IF(ISBLANK($A63),$B63,$A63),Radionuclide_specific,9,FALSE)*VLOOKUP($B$54,Other_food_cons,3,FALSE)*Other_F_local_coll</f>
        <v>1.9144430015710365E-15</v>
      </c>
      <c r="L63" s="44">
        <f>Concentrations!L61*VLOOKUP(IF(ISBLANK($A63),$B63,$A63),Radionuclide_specific,9,FALSE)*VLOOKUP($B$54,Other_food_cons,3,FALSE)*Other_F_local_coll</f>
        <v>9.2093695699586511E-16</v>
      </c>
      <c r="M63" s="57">
        <f>Concentrations!M61*VLOOKUP(IF(ISBLANK($A63),$B63,$A63),Radionuclide_specific,9,FALSE)*VLOOKUP($B$54,Other_food_cons,4,FALSE)*Other_F_local</f>
        <v>7.6569999818615466E-14</v>
      </c>
      <c r="N63" s="57">
        <f>Concentrations!N61*VLOOKUP(IF(ISBLANK($A63),$B63,$A63),Radionuclide_specific,9,FALSE)*VLOOKUP($B$54,Other_food_cons,4,FALSE)*Other_F_local_coll</f>
        <v>1.1637716652359963E-14</v>
      </c>
      <c r="O63" s="57">
        <f>Concentrations!O61*VLOOKUP(IF(ISBLANK($A63),$B63,$A63),Radionuclide_specific,9,FALSE)*VLOOKUP($B$54,Other_food_cons,4,FALSE)*Other_F_local_coll</f>
        <v>9.1096008073399297E-16</v>
      </c>
      <c r="P63" s="57">
        <f>Concentrations!P61*VLOOKUP(IF(ISBLANK($A63),$B63,$A63),Radionuclide_specific,9,FALSE)*VLOOKUP($B$54,Other_food_cons,4,FALSE)*Other_F_local_coll</f>
        <v>2.4655621281564716E-16</v>
      </c>
      <c r="Q63" s="57">
        <f>Concentrations!Q61*VLOOKUP(IF(ISBLANK($A63),$B63,$A63),Radionuclide_specific,9,FALSE)*VLOOKUP($B$54,Other_food_cons,4,FALSE)*Other_F_local_coll</f>
        <v>1.1860511290883773E-16</v>
      </c>
      <c r="R63" s="44">
        <f>Concentrations!R61*VLOOKUP(IF(ISBLANK($A63),$B63,$A63),Radionuclide_specific,9,FALSE)*VLOOKUP($B$54,Other_food_cons,5,FALSE)*Other_F_local</f>
        <v>1.0897283972635941E-13</v>
      </c>
      <c r="S63" s="44">
        <f>Concentrations!S61*VLOOKUP(IF(ISBLANK($A63),$B63,$A63),Radionuclide_specific,9,FALSE)*VLOOKUP($B$54,Other_food_cons,5,FALSE)*Other_F_local_coll</f>
        <v>1.656255758838446E-14</v>
      </c>
      <c r="T63" s="44">
        <f>Concentrations!T61*VLOOKUP(IF(ISBLANK($A63),$B63,$A63),Radionuclide_specific,9,FALSE)*VLOOKUP($B$54,Other_food_cons,5,FALSE)*Other_F_local_coll</f>
        <v>1.2964595417277597E-15</v>
      </c>
      <c r="U63" s="44">
        <f>Concentrations!U61*VLOOKUP(IF(ISBLANK($A63),$B63,$A63),Radionuclide_specific,9,FALSE)*VLOOKUP($B$54,Other_food_cons,5,FALSE)*Other_F_local_coll</f>
        <v>3.50893701532511E-16</v>
      </c>
      <c r="V63" s="44">
        <f>Concentrations!V61*VLOOKUP(IF(ISBLANK($A63),$B63,$A63),Radionuclide_specific,9,FALSE)*VLOOKUP($B$54,Other_food_cons,5,FALSE)*Other_F_local_coll</f>
        <v>1.6879634308944211E-16</v>
      </c>
      <c r="W63" s="57">
        <f t="shared" si="40"/>
        <v>1.0135431087962565E-12</v>
      </c>
      <c r="X63" s="57">
        <f t="shared" si="41"/>
        <v>1.5404633071783339E-13</v>
      </c>
      <c r="Y63" s="57">
        <f t="shared" si="42"/>
        <v>1.2058212281619345E-14</v>
      </c>
      <c r="Z63" s="57">
        <f t="shared" si="43"/>
        <v>3.2636195771473488E-15</v>
      </c>
      <c r="AA63" s="57">
        <f t="shared" si="44"/>
        <v>1.5699542267404964E-15</v>
      </c>
    </row>
    <row r="64" spans="1:32">
      <c r="A64" s="4" t="s">
        <v>261</v>
      </c>
      <c r="B64" s="107"/>
      <c r="C64" s="57">
        <f>Concentrations!C62*VLOOKUP(IF(ISBLANK($A64),$B64,$A64),Radionuclide_specific,9,FALSE)*VLOOKUP($B$54,Other_food_cons,2,FALSE)*Other_F_local</f>
        <v>1.5013613517329229E-13</v>
      </c>
      <c r="D64" s="57">
        <f>Concentrations!D62*VLOOKUP(IF(ISBLANK($A64),$B64,$A64),Radionuclide_specific,9,FALSE)*VLOOKUP($B$54,Other_food_cons,2,FALSE)*Other_F_local_coll</f>
        <v>2.2773929628531802E-14</v>
      </c>
      <c r="E64" s="57">
        <f>Concentrations!E62*VLOOKUP(IF(ISBLANK($A64),$B64,$A64),Radionuclide_specific,9,FALSE)*VLOOKUP($B$54,Other_food_cons,2,FALSE)*Other_F_local_coll</f>
        <v>1.7632415675018339E-15</v>
      </c>
      <c r="F64" s="57">
        <f>Concentrations!F62*VLOOKUP(IF(ISBLANK($A64),$B64,$A64),Radionuclide_specific,9,FALSE)*VLOOKUP($B$54,Other_food_cons,2,FALSE)*Other_F_local_coll</f>
        <v>4.6791235578509894E-16</v>
      </c>
      <c r="G64" s="57">
        <f>Concentrations!G62*VLOOKUP(IF(ISBLANK($A64),$B64,$A64),Radionuclide_specific,9,FALSE)*VLOOKUP($B$54,Other_food_cons,2,FALSE)*Other_F_local_coll</f>
        <v>2.2020973914847216E-16</v>
      </c>
      <c r="H64" s="44">
        <f>Concentrations!H62*VLOOKUP(IF(ISBLANK($A64),$B64,$A64),Radionuclide_specific,9,FALSE)*VLOOKUP($B$54,Other_food_cons,3,FALSE)*Other_F_local</f>
        <v>4.447179193104075E-13</v>
      </c>
      <c r="I64" s="44">
        <f>Concentrations!I62*VLOOKUP(IF(ISBLANK($A64),$B64,$A64),Radionuclide_specific,9,FALSE)*VLOOKUP($B$54,Other_food_cons,3,FALSE)*Other_F_local_coll</f>
        <v>6.7458607398094051E-14</v>
      </c>
      <c r="J64" s="44">
        <f>Concentrations!J62*VLOOKUP(IF(ISBLANK($A64),$B64,$A64),Radionuclide_specific,9,FALSE)*VLOOKUP($B$54,Other_food_cons,3,FALSE)*Other_F_local_coll</f>
        <v>5.2228940103989593E-15</v>
      </c>
      <c r="K64" s="44">
        <f>Concentrations!K62*VLOOKUP(IF(ISBLANK($A64),$B64,$A64),Radionuclide_specific,9,FALSE)*VLOOKUP($B$54,Other_food_cons,3,FALSE)*Other_F_local_coll</f>
        <v>1.3860021709243871E-15</v>
      </c>
      <c r="L64" s="44">
        <f>Concentrations!L62*VLOOKUP(IF(ISBLANK($A64),$B64,$A64),Radionuclide_specific,9,FALSE)*VLOOKUP($B$54,Other_food_cons,3,FALSE)*Other_F_local_coll</f>
        <v>6.5228278916971286E-16</v>
      </c>
      <c r="M64" s="57">
        <f>Concentrations!M62*VLOOKUP(IF(ISBLANK($A64),$B64,$A64),Radionuclide_specific,9,FALSE)*VLOOKUP($B$54,Other_food_cons,4,FALSE)*Other_F_local</f>
        <v>3.4524450276538649E-13</v>
      </c>
      <c r="N64" s="57">
        <f>Concentrations!N62*VLOOKUP(IF(ISBLANK($A64),$B64,$A64),Radionuclide_specific,9,FALSE)*VLOOKUP($B$54,Other_food_cons,4,FALSE)*Other_F_local_coll</f>
        <v>5.2369631078761361E-14</v>
      </c>
      <c r="O64" s="57">
        <f>Concentrations!O62*VLOOKUP(IF(ISBLANK($A64),$B64,$A64),Radionuclide_specific,9,FALSE)*VLOOKUP($B$54,Other_food_cons,4,FALSE)*Other_F_local_coll</f>
        <v>4.0546498517814615E-15</v>
      </c>
      <c r="P64" s="57">
        <f>Concentrations!P62*VLOOKUP(IF(ISBLANK($A64),$B64,$A64),Radionuclide_specific,9,FALSE)*VLOOKUP($B$54,Other_food_cons,4,FALSE)*Other_F_local_coll</f>
        <v>1.0759845950766435E-15</v>
      </c>
      <c r="Q64" s="57">
        <f>Concentrations!Q62*VLOOKUP(IF(ISBLANK($A64),$B64,$A64),Radionuclide_specific,9,FALSE)*VLOOKUP($B$54,Other_food_cons,4,FALSE)*Other_F_local_coll</f>
        <v>5.063817701758319E-16</v>
      </c>
      <c r="R64" s="44">
        <f>Concentrations!R62*VLOOKUP(IF(ISBLANK($A64),$B64,$A64),Radionuclide_specific,9,FALSE)*VLOOKUP($B$54,Other_food_cons,5,FALSE)*Other_F_local</f>
        <v>4.3302900806112306E-13</v>
      </c>
      <c r="S64" s="44">
        <f>Concentrations!S62*VLOOKUP(IF(ISBLANK($A64),$B64,$A64),Radionuclide_specific,9,FALSE)*VLOOKUP($B$54,Other_food_cons,5,FALSE)*Other_F_local_coll</f>
        <v>6.568553363461868E-14</v>
      </c>
      <c r="T64" s="44">
        <f>Concentrations!T62*VLOOKUP(IF(ISBLANK($A64),$B64,$A64),Radionuclide_specific,9,FALSE)*VLOOKUP($B$54,Other_food_cons,5,FALSE)*Other_F_local_coll</f>
        <v>5.0856161047849051E-15</v>
      </c>
      <c r="U64" s="44">
        <f>Concentrations!U62*VLOOKUP(IF(ISBLANK($A64),$B64,$A64),Radionuclide_specific,9,FALSE)*VLOOKUP($B$54,Other_food_cons,5,FALSE)*Other_F_local_coll</f>
        <v>1.3495726598483047E-15</v>
      </c>
      <c r="V64" s="44">
        <f>Concentrations!V62*VLOOKUP(IF(ISBLANK($A64),$B64,$A64),Radionuclide_specific,9,FALSE)*VLOOKUP($B$54,Other_food_cons,5,FALSE)*Other_F_local_coll</f>
        <v>6.351382683375791E-16</v>
      </c>
      <c r="W64" s="57">
        <f t="shared" si="40"/>
        <v>1.3731275653102092E-12</v>
      </c>
      <c r="X64" s="57">
        <f t="shared" si="41"/>
        <v>2.0828770174000587E-13</v>
      </c>
      <c r="Y64" s="57">
        <f t="shared" si="42"/>
        <v>1.6126401534467161E-14</v>
      </c>
      <c r="Z64" s="57">
        <f t="shared" si="43"/>
        <v>4.2794717816344344E-15</v>
      </c>
      <c r="AA64" s="57">
        <f t="shared" si="44"/>
        <v>2.0140125668315963E-15</v>
      </c>
    </row>
    <row r="65" spans="1:27">
      <c r="A65" s="4" t="s">
        <v>10</v>
      </c>
      <c r="B65" s="107"/>
      <c r="C65" s="57">
        <f>Concentrations!C63*VLOOKUP(IF(ISBLANK($A65),$B65,$A65),Radionuclide_specific,9,FALSE)*VLOOKUP($B$54,Other_food_cons,2,FALSE)*Other_F_local</f>
        <v>1.374817851116735E-12</v>
      </c>
      <c r="D65" s="57">
        <f>Concentrations!D63*VLOOKUP(IF(ISBLANK($A65),$B65,$A65),Radionuclide_specific,9,FALSE)*VLOOKUP($B$54,Other_food_cons,2,FALSE)*Other_F_local_coll</f>
        <v>2.0905685232883378E-13</v>
      </c>
      <c r="E65" s="57">
        <f>Concentrations!E63*VLOOKUP(IF(ISBLANK($A65),$B65,$A65),Radionuclide_specific,9,FALSE)*VLOOKUP($B$54,Other_food_cons,2,FALSE)*Other_F_local_coll</f>
        <v>1.6408287649113699E-14</v>
      </c>
      <c r="F65" s="57">
        <f>Concentrations!F63*VLOOKUP(IF(ISBLANK($A65),$B65,$A65),Radionuclide_specific,9,FALSE)*VLOOKUP($B$54,Other_food_cons,2,FALSE)*Other_F_local_coll</f>
        <v>4.4625282805160332E-15</v>
      </c>
      <c r="G65" s="57">
        <f>Concentrations!G63*VLOOKUP(IF(ISBLANK($A65),$B65,$A65),Radionuclide_specific,9,FALSE)*VLOOKUP($B$54,Other_food_cons,2,FALSE)*Other_F_local_coll</f>
        <v>2.158256291524312E-15</v>
      </c>
      <c r="H65" s="44">
        <f>Concentrations!H63*VLOOKUP(IF(ISBLANK($A65),$B65,$A65),Radionuclide_specific,9,FALSE)*VLOOKUP($B$54,Other_food_cons,3,FALSE)*Other_F_local</f>
        <v>3.2887102236007442E-12</v>
      </c>
      <c r="I65" s="44">
        <f>Concentrations!I63*VLOOKUP(IF(ISBLANK($A65),$B65,$A65),Radionuclide_specific,9,FALSE)*VLOOKUP($B$54,Other_food_cons,3,FALSE)*Other_F_local_coll</f>
        <v>5.000861801504562E-13</v>
      </c>
      <c r="J65" s="44">
        <f>Concentrations!J63*VLOOKUP(IF(ISBLANK($A65),$B65,$A65),Radionuclide_specific,9,FALSE)*VLOOKUP($B$54,Other_food_cons,3,FALSE)*Other_F_local_coll</f>
        <v>3.9250365639047946E-14</v>
      </c>
      <c r="K65" s="44">
        <f>Concentrations!K63*VLOOKUP(IF(ISBLANK($A65),$B65,$A65),Radionuclide_specific,9,FALSE)*VLOOKUP($B$54,Other_food_cons,3,FALSE)*Other_F_local_coll</f>
        <v>1.0674841301572829E-14</v>
      </c>
      <c r="L65" s="44">
        <f>Concentrations!L63*VLOOKUP(IF(ISBLANK($A65),$B65,$A65),Radionuclide_specific,9,FALSE)*VLOOKUP($B$54,Other_food_cons,3,FALSE)*Other_F_local_coll</f>
        <v>5.1627781275324433E-15</v>
      </c>
      <c r="M65" s="57">
        <f>Concentrations!M63*VLOOKUP(IF(ISBLANK($A65),$B65,$A65),Radionuclide_specific,9,FALSE)*VLOOKUP($B$54,Other_food_cons,4,FALSE)*Other_F_local</f>
        <v>9.29988793748276E-12</v>
      </c>
      <c r="N65" s="57">
        <f>Concentrations!N63*VLOOKUP(IF(ISBLANK($A65),$B65,$A65),Radionuclide_specific,9,FALSE)*VLOOKUP($B$54,Other_food_cons,4,FALSE)*Other_F_local_coll</f>
        <v>1.4141548261406412E-12</v>
      </c>
      <c r="O65" s="57">
        <f>Concentrations!O63*VLOOKUP(IF(ISBLANK($A65),$B65,$A65),Radionuclide_specific,9,FALSE)*VLOOKUP($B$54,Other_food_cons,4,FALSE)*Other_F_local_coll</f>
        <v>1.1099305719575144E-13</v>
      </c>
      <c r="P65" s="57">
        <f>Concentrations!P63*VLOOKUP(IF(ISBLANK($A65),$B65,$A65),Radionuclide_specific,9,FALSE)*VLOOKUP($B$54,Other_food_cons,4,FALSE)*Other_F_local_coll</f>
        <v>3.0186553726325532E-14</v>
      </c>
      <c r="Q65" s="57">
        <f>Concentrations!Q63*VLOOKUP(IF(ISBLANK($A65),$B65,$A65),Radionuclide_specific,9,FALSE)*VLOOKUP($B$54,Other_food_cons,4,FALSE)*Other_F_local_coll</f>
        <v>1.4599418850460481E-14</v>
      </c>
      <c r="R65" s="44">
        <f>Concentrations!R63*VLOOKUP(IF(ISBLANK($A65),$B65,$A65),Radionuclide_specific,9,FALSE)*VLOOKUP($B$54,Other_food_cons,5,FALSE)*Other_F_local</f>
        <v>3.5422252054407772E-11</v>
      </c>
      <c r="S65" s="44">
        <f>Concentrations!S63*VLOOKUP(IF(ISBLANK($A65),$B65,$A65),Radionuclide_specific,9,FALSE)*VLOOKUP($B$54,Other_food_cons,5,FALSE)*Other_F_local_coll</f>
        <v>5.3863604628627114E-12</v>
      </c>
      <c r="T65" s="44">
        <f>Concentrations!T63*VLOOKUP(IF(ISBLANK($A65),$B65,$A65),Radionuclide_specific,9,FALSE)*VLOOKUP($B$54,Other_food_cons,5,FALSE)*Other_F_local_coll</f>
        <v>4.2276036815787638E-13</v>
      </c>
      <c r="U65" s="44">
        <f>Concentrations!U63*VLOOKUP(IF(ISBLANK($A65),$B65,$A65),Radionuclide_specific,9,FALSE)*VLOOKUP($B$54,Other_food_cons,5,FALSE)*Other_F_local_coll</f>
        <v>1.1497726875161149E-13</v>
      </c>
      <c r="V65" s="44">
        <f>Concentrations!V63*VLOOKUP(IF(ISBLANK($A65),$B65,$A65),Radionuclide_specific,9,FALSE)*VLOOKUP($B$54,Other_food_cons,5,FALSE)*Other_F_local_coll</f>
        <v>5.5607583429533332E-14</v>
      </c>
      <c r="W65" s="57">
        <f t="shared" ref="W65:W102" si="50">C65+H65+M65+R65</f>
        <v>4.9385668066608012E-11</v>
      </c>
      <c r="X65" s="57">
        <f t="shared" ref="X65:X102" si="51">D65+I65+N65+S65</f>
        <v>7.509658321482643E-12</v>
      </c>
      <c r="Y65" s="57">
        <f t="shared" ref="Y65:Y102" si="52">E65+J65+O65+T65</f>
        <v>5.8941207864178947E-13</v>
      </c>
      <c r="Z65" s="57">
        <f t="shared" ref="Z65:Z102" si="53">F65+K65+P65+U65</f>
        <v>1.603011920600259E-13</v>
      </c>
      <c r="AA65" s="57">
        <f t="shared" ref="AA65:AA102" si="54">G65+L65+Q65+V65</f>
        <v>7.7528036699050567E-14</v>
      </c>
    </row>
    <row r="66" spans="1:27">
      <c r="A66" s="4" t="s">
        <v>260</v>
      </c>
      <c r="B66" s="107"/>
      <c r="C66" s="57">
        <f>Concentrations!C64*VLOOKUP(IF(ISBLANK($A66),$B66,$A66),Radionuclide_specific,9,FALSE)*VLOOKUP($B$54,Other_food_cons,2,FALSE)*Other_F_local</f>
        <v>2.6926033185308579E-12</v>
      </c>
      <c r="D66" s="57">
        <f>Concentrations!D64*VLOOKUP(IF(ISBLANK($A66),$B66,$A66),Radionuclide_specific,9,FALSE)*VLOOKUP($B$54,Other_food_cons,2,FALSE)*Other_F_local_coll</f>
        <v>4.0917675383516134E-13</v>
      </c>
      <c r="E66" s="57">
        <f>Concentrations!E64*VLOOKUP(IF(ISBLANK($A66),$B66,$A66),Radionuclide_specific,9,FALSE)*VLOOKUP($B$54,Other_food_cons,2,FALSE)*Other_F_local_coll</f>
        <v>3.2000041066223688E-14</v>
      </c>
      <c r="F66" s="57">
        <f>Concentrations!F64*VLOOKUP(IF(ISBLANK($A66),$B66,$A66),Radionuclide_specific,9,FALSE)*VLOOKUP($B$54,Other_food_cons,2,FALSE)*Other_F_local_coll</f>
        <v>8.6469225462370152E-15</v>
      </c>
      <c r="G66" s="57">
        <f>Concentrations!G64*VLOOKUP(IF(ISBLANK($A66),$B66,$A66),Radionuclide_specific,9,FALSE)*VLOOKUP($B$54,Other_food_cons,2,FALSE)*Other_F_local_coll</f>
        <v>4.1520737757327182E-15</v>
      </c>
      <c r="H66" s="44">
        <f>Concentrations!H64*VLOOKUP(IF(ISBLANK($A66),$B66,$A66),Radionuclide_specific,9,FALSE)*VLOOKUP($B$54,Other_food_cons,3,FALSE)*Other_F_local</f>
        <v>5.6201359217810428E-12</v>
      </c>
      <c r="I66" s="44">
        <f>Concentrations!I64*VLOOKUP(IF(ISBLANK($A66),$B66,$A66),Radionuclide_specific,9,FALSE)*VLOOKUP($B$54,Other_food_cons,3,FALSE)*Other_F_local_coll</f>
        <v>8.5405412552246143E-13</v>
      </c>
      <c r="J66" s="44">
        <f>Concentrations!J64*VLOOKUP(IF(ISBLANK($A66),$B66,$A66),Radionuclide_specific,9,FALSE)*VLOOKUP($B$54,Other_food_cons,3,FALSE)*Other_F_local_coll</f>
        <v>6.6792081498614286E-14</v>
      </c>
      <c r="K66" s="44">
        <f>Concentrations!K64*VLOOKUP(IF(ISBLANK($A66),$B66,$A66),Radionuclide_specific,9,FALSE)*VLOOKUP($B$54,Other_food_cons,3,FALSE)*Other_F_local_coll</f>
        <v>1.804828794516994E-14</v>
      </c>
      <c r="L66" s="44">
        <f>Concentrations!L64*VLOOKUP(IF(ISBLANK($A66),$B66,$A66),Radionuclide_specific,9,FALSE)*VLOOKUP($B$54,Other_food_cons,3,FALSE)*Other_F_local_coll</f>
        <v>8.6664154412513678E-15</v>
      </c>
      <c r="M66" s="57">
        <f>Concentrations!M64*VLOOKUP(IF(ISBLANK($A66),$B66,$A66),Radionuclide_specific,9,FALSE)*VLOOKUP($B$54,Other_food_cons,4,FALSE)*Other_F_local</f>
        <v>3.2655233655540271E-12</v>
      </c>
      <c r="N66" s="57">
        <f>Concentrations!N64*VLOOKUP(IF(ISBLANK($A66),$B66,$A66),Radionuclide_specific,9,FALSE)*VLOOKUP($B$54,Other_food_cons,4,FALSE)*Other_F_local_coll</f>
        <v>4.9623954672213441E-13</v>
      </c>
      <c r="O66" s="57">
        <f>Concentrations!O64*VLOOKUP(IF(ISBLANK($A66),$B66,$A66),Radionuclide_specific,9,FALSE)*VLOOKUP($B$54,Other_food_cons,4,FALSE)*Other_F_local_coll</f>
        <v>3.8808866156139778E-14</v>
      </c>
      <c r="P66" s="57">
        <f>Concentrations!P64*VLOOKUP(IF(ISBLANK($A66),$B66,$A66),Radionuclide_specific,9,FALSE)*VLOOKUP($B$54,Other_food_cons,4,FALSE)*Other_F_local_coll</f>
        <v>1.0486775909597952E-14</v>
      </c>
      <c r="Q66" s="57">
        <f>Concentrations!Q64*VLOOKUP(IF(ISBLANK($A66),$B66,$A66),Radionuclide_specific,9,FALSE)*VLOOKUP($B$54,Other_food_cons,4,FALSE)*Other_F_local_coll</f>
        <v>5.0355333950777558E-15</v>
      </c>
      <c r="R66" s="44">
        <f>Concentrations!R64*VLOOKUP(IF(ISBLANK($A66),$B66,$A66),Radionuclide_specific,9,FALSE)*VLOOKUP($B$54,Other_food_cons,5,FALSE)*Other_F_local</f>
        <v>1.8112242536223814E-11</v>
      </c>
      <c r="S66" s="44">
        <f>Concentrations!S64*VLOOKUP(IF(ISBLANK($A66),$B66,$A66),Radionuclide_specific,9,FALSE)*VLOOKUP($B$54,Other_food_cons,5,FALSE)*Other_F_local_coll</f>
        <v>2.7523952580177497E-12</v>
      </c>
      <c r="T66" s="44">
        <f>Concentrations!T64*VLOOKUP(IF(ISBLANK($A66),$B66,$A66),Radionuclide_specific,9,FALSE)*VLOOKUP($B$54,Other_food_cons,5,FALSE)*Other_F_local_coll</f>
        <v>2.1525358041852361E-13</v>
      </c>
      <c r="U66" s="44">
        <f>Concentrations!U64*VLOOKUP(IF(ISBLANK($A66),$B66,$A66),Radionuclide_specific,9,FALSE)*VLOOKUP($B$54,Other_food_cons,5,FALSE)*Other_F_local_coll</f>
        <v>5.8164957783250235E-14</v>
      </c>
      <c r="V66" s="44">
        <f>Concentrations!V64*VLOOKUP(IF(ISBLANK($A66),$B66,$A66),Radionuclide_specific,9,FALSE)*VLOOKUP($B$54,Other_food_cons,5,FALSE)*Other_F_local_coll</f>
        <v>2.7929612482019122E-14</v>
      </c>
      <c r="W66" s="57">
        <f t="shared" ref="W66" si="55">C66+H66+M66+R66</f>
        <v>2.9690505142089742E-11</v>
      </c>
      <c r="X66" s="57">
        <f t="shared" ref="X66" si="56">D66+I66+N66+S66</f>
        <v>4.511865684097507E-12</v>
      </c>
      <c r="Y66" s="57">
        <f t="shared" ref="Y66" si="57">E66+J66+O66+T66</f>
        <v>3.5285456913950136E-13</v>
      </c>
      <c r="Z66" s="57">
        <f t="shared" ref="Z66" si="58">F66+K66+P66+U66</f>
        <v>9.5346944184255138E-14</v>
      </c>
      <c r="AA66" s="57">
        <f t="shared" ref="AA66" si="59">G66+L66+Q66+V66</f>
        <v>4.5783635094080969E-14</v>
      </c>
    </row>
    <row r="67" spans="1:27">
      <c r="A67" s="4" t="s">
        <v>14</v>
      </c>
      <c r="B67" s="107"/>
      <c r="C67" s="57">
        <f>Concentrations!C65*VLOOKUP(IF(ISBLANK($A67),$B67,$A67),Radionuclide_specific,9,FALSE)*VLOOKUP($B$54,Other_food_cons,2,FALSE)*Other_F_local</f>
        <v>0</v>
      </c>
      <c r="D67" s="57">
        <f>Concentrations!D65*VLOOKUP(IF(ISBLANK($A67),$B67,$A67),Radionuclide_specific,9,FALSE)*VLOOKUP($B$54,Other_food_cons,2,FALSE)*Other_F_local_coll</f>
        <v>0</v>
      </c>
      <c r="E67" s="57">
        <f>Concentrations!E65*VLOOKUP(IF(ISBLANK($A67),$B67,$A67),Radionuclide_specific,9,FALSE)*VLOOKUP($B$54,Other_food_cons,2,FALSE)*Other_F_local_coll</f>
        <v>0</v>
      </c>
      <c r="F67" s="57">
        <f>Concentrations!F65*VLOOKUP(IF(ISBLANK($A67),$B67,$A67),Radionuclide_specific,9,FALSE)*VLOOKUP($B$54,Other_food_cons,2,FALSE)*Other_F_local_coll</f>
        <v>0</v>
      </c>
      <c r="G67" s="57">
        <f>Concentrations!G65*VLOOKUP(IF(ISBLANK($A67),$B67,$A67),Radionuclide_specific,9,FALSE)*VLOOKUP($B$54,Other_food_cons,2,FALSE)*Other_F_local_coll</f>
        <v>0</v>
      </c>
      <c r="H67" s="44">
        <f>Concentrations!H65*VLOOKUP(IF(ISBLANK($A67),$B67,$A67),Radionuclide_specific,9,FALSE)*VLOOKUP($B$54,Other_food_cons,3,FALSE)*Other_F_local</f>
        <v>0</v>
      </c>
      <c r="I67" s="44">
        <f>Concentrations!I65*VLOOKUP(IF(ISBLANK($A67),$B67,$A67),Radionuclide_specific,9,FALSE)*VLOOKUP($B$54,Other_food_cons,3,FALSE)*Other_F_local_coll</f>
        <v>0</v>
      </c>
      <c r="J67" s="44">
        <f>Concentrations!J65*VLOOKUP(IF(ISBLANK($A67),$B67,$A67),Radionuclide_specific,9,FALSE)*VLOOKUP($B$54,Other_food_cons,3,FALSE)*Other_F_local_coll</f>
        <v>0</v>
      </c>
      <c r="K67" s="44">
        <f>Concentrations!K65*VLOOKUP(IF(ISBLANK($A67),$B67,$A67),Radionuclide_specific,9,FALSE)*VLOOKUP($B$54,Other_food_cons,3,FALSE)*Other_F_local_coll</f>
        <v>0</v>
      </c>
      <c r="L67" s="44">
        <f>Concentrations!L65*VLOOKUP(IF(ISBLANK($A67),$B67,$A67),Radionuclide_specific,9,FALSE)*VLOOKUP($B$54,Other_food_cons,3,FALSE)*Other_F_local_coll</f>
        <v>0</v>
      </c>
      <c r="M67" s="57">
        <f>Concentrations!M65*VLOOKUP(IF(ISBLANK($A67),$B67,$A67),Radionuclide_specific,9,FALSE)*VLOOKUP($B$54,Other_food_cons,4,FALSE)*Other_F_local</f>
        <v>0</v>
      </c>
      <c r="N67" s="57">
        <f>Concentrations!N65*VLOOKUP(IF(ISBLANK($A67),$B67,$A67),Radionuclide_specific,9,FALSE)*VLOOKUP($B$54,Other_food_cons,4,FALSE)*Other_F_local_coll</f>
        <v>0</v>
      </c>
      <c r="O67" s="57">
        <f>Concentrations!O65*VLOOKUP(IF(ISBLANK($A67),$B67,$A67),Radionuclide_specific,9,FALSE)*VLOOKUP($B$54,Other_food_cons,4,FALSE)*Other_F_local_coll</f>
        <v>0</v>
      </c>
      <c r="P67" s="57">
        <f>Concentrations!P65*VLOOKUP(IF(ISBLANK($A67),$B67,$A67),Radionuclide_specific,9,FALSE)*VLOOKUP($B$54,Other_food_cons,4,FALSE)*Other_F_local_coll</f>
        <v>0</v>
      </c>
      <c r="Q67" s="57">
        <f>Concentrations!Q65*VLOOKUP(IF(ISBLANK($A67),$B67,$A67),Radionuclide_specific,9,FALSE)*VLOOKUP($B$54,Other_food_cons,4,FALSE)*Other_F_local_coll</f>
        <v>0</v>
      </c>
      <c r="R67" s="44">
        <f>Concentrations!R65*VLOOKUP(IF(ISBLANK($A67),$B67,$A67),Radionuclide_specific,9,FALSE)*VLOOKUP($B$54,Other_food_cons,5,FALSE)*Other_F_local</f>
        <v>0</v>
      </c>
      <c r="S67" s="44">
        <f>Concentrations!S65*VLOOKUP(IF(ISBLANK($A67),$B67,$A67),Radionuclide_specific,9,FALSE)*VLOOKUP($B$54,Other_food_cons,5,FALSE)*Other_F_local_coll</f>
        <v>0</v>
      </c>
      <c r="T67" s="44">
        <f>Concentrations!T65*VLOOKUP(IF(ISBLANK($A67),$B67,$A67),Radionuclide_specific,9,FALSE)*VLOOKUP($B$54,Other_food_cons,5,FALSE)*Other_F_local_coll</f>
        <v>0</v>
      </c>
      <c r="U67" s="44">
        <f>Concentrations!U65*VLOOKUP(IF(ISBLANK($A67),$B67,$A67),Radionuclide_specific,9,FALSE)*VLOOKUP($B$54,Other_food_cons,5,FALSE)*Other_F_local_coll</f>
        <v>0</v>
      </c>
      <c r="V67" s="44">
        <f>Concentrations!V65*VLOOKUP(IF(ISBLANK($A67),$B67,$A67),Radionuclide_specific,9,FALSE)*VLOOKUP($B$54,Other_food_cons,5,FALSE)*Other_F_local_coll</f>
        <v>0</v>
      </c>
      <c r="W67" s="57">
        <f t="shared" si="50"/>
        <v>0</v>
      </c>
      <c r="X67" s="57">
        <f t="shared" si="51"/>
        <v>0</v>
      </c>
      <c r="Y67" s="57">
        <f t="shared" si="52"/>
        <v>0</v>
      </c>
      <c r="Z67" s="57">
        <f t="shared" si="53"/>
        <v>0</v>
      </c>
      <c r="AA67" s="57">
        <f t="shared" si="54"/>
        <v>0</v>
      </c>
    </row>
    <row r="68" spans="1:27">
      <c r="A68" s="4" t="s">
        <v>21</v>
      </c>
      <c r="B68" s="107"/>
      <c r="C68" s="57">
        <f>Concentrations!C66*VLOOKUP(IF(ISBLANK($A68),$B68,$A68),Radionuclide_specific,9,FALSE)*VLOOKUP($B$54,Other_food_cons,2,FALSE)*Other_F_local</f>
        <v>7.5730069372465795E-11</v>
      </c>
      <c r="D68" s="57">
        <f>Concentrations!D66*VLOOKUP(IF(ISBLANK($A68),$B68,$A68),Radionuclide_specific,9,FALSE)*VLOOKUP($B$54,Other_food_cons,2,FALSE)*Other_F_local_coll</f>
        <v>1.1516512158611166E-11</v>
      </c>
      <c r="E68" s="57">
        <f>Concentrations!E66*VLOOKUP(IF(ISBLANK($A68),$B68,$A68),Radionuclide_specific,9,FALSE)*VLOOKUP($B$54,Other_food_cons,2,FALSE)*Other_F_local_coll</f>
        <v>9.0428477651392459E-13</v>
      </c>
      <c r="F68" s="57">
        <f>Concentrations!F66*VLOOKUP(IF(ISBLANK($A68),$B68,$A68),Radionuclide_specific,9,FALSE)*VLOOKUP($B$54,Other_food_cons,2,FALSE)*Other_F_local_coll</f>
        <v>2.461255229066807E-13</v>
      </c>
      <c r="G68" s="57">
        <f>Concentrations!G66*VLOOKUP(IF(ISBLANK($A68),$B68,$A68),Radionuclide_specific,9,FALSE)*VLOOKUP($B$54,Other_food_cons,2,FALSE)*Other_F_local_coll</f>
        <v>1.1913777275587441E-13</v>
      </c>
      <c r="H68" s="44">
        <f>Concentrations!H66*VLOOKUP(IF(ISBLANK($A68),$B68,$A68),Radionuclide_specific,9,FALSE)*VLOOKUP($B$54,Other_food_cons,3,FALSE)*Other_F_local</f>
        <v>1.3178323634088802E-10</v>
      </c>
      <c r="I68" s="44">
        <f>Concentrations!I66*VLOOKUP(IF(ISBLANK($A68),$B68,$A68),Radionuclide_specific,9,FALSE)*VLOOKUP($B$54,Other_food_cons,3,FALSE)*Other_F_local_coll</f>
        <v>2.0040695277281372E-11</v>
      </c>
      <c r="J68" s="44">
        <f>Concentrations!J66*VLOOKUP(IF(ISBLANK($A68),$B68,$A68),Radionuclide_specific,9,FALSE)*VLOOKUP($B$54,Other_food_cons,3,FALSE)*Other_F_local_coll</f>
        <v>1.5736097353441713E-12</v>
      </c>
      <c r="K68" s="44">
        <f>Concentrations!K66*VLOOKUP(IF(ISBLANK($A68),$B68,$A68),Radionuclide_specific,9,FALSE)*VLOOKUP($B$54,Other_food_cons,3,FALSE)*Other_F_local_coll</f>
        <v>4.2830038614131603E-13</v>
      </c>
      <c r="L68" s="44">
        <f>Concentrations!L66*VLOOKUP(IF(ISBLANK($A68),$B68,$A68),Radionuclide_specific,9,FALSE)*VLOOKUP($B$54,Other_food_cons,3,FALSE)*Other_F_local_coll</f>
        <v>2.0732004333701038E-13</v>
      </c>
      <c r="M68" s="57">
        <f>Concentrations!M66*VLOOKUP(IF(ISBLANK($A68),$B68,$A68),Radionuclide_specific,9,FALSE)*VLOOKUP($B$54,Other_food_cons,4,FALSE)*Other_F_local</f>
        <v>5.1730468475432788E-11</v>
      </c>
      <c r="N68" s="57">
        <f>Concentrations!N66*VLOOKUP(IF(ISBLANK($A68),$B68,$A68),Radionuclide_specific,9,FALSE)*VLOOKUP($B$54,Other_food_cons,4,FALSE)*Other_F_local_coll</f>
        <v>7.8668166304965759E-12</v>
      </c>
      <c r="O68" s="57">
        <f>Concentrations!O66*VLOOKUP(IF(ISBLANK($A68),$B68,$A68),Radionuclide_specific,9,FALSE)*VLOOKUP($B$54,Other_food_cons,4,FALSE)*Other_F_local_coll</f>
        <v>6.1770807173293637E-13</v>
      </c>
      <c r="P68" s="57">
        <f>Concentrations!P66*VLOOKUP(IF(ISBLANK($A68),$B68,$A68),Radionuclide_specific,9,FALSE)*VLOOKUP($B$54,Other_food_cons,4,FALSE)*Other_F_local_coll</f>
        <v>1.681259334532271E-13</v>
      </c>
      <c r="Q68" s="57">
        <f>Concentrations!Q66*VLOOKUP(IF(ISBLANK($A68),$B68,$A68),Radionuclide_specific,9,FALSE)*VLOOKUP($B$54,Other_food_cons,4,FALSE)*Other_F_local_coll</f>
        <v>8.1381845399732613E-14</v>
      </c>
      <c r="R68" s="44">
        <f>Concentrations!R66*VLOOKUP(IF(ISBLANK($A68),$B68,$A68),Radionuclide_specific,9,FALSE)*VLOOKUP($B$54,Other_food_cons,5,FALSE)*Other_F_local</f>
        <v>7.3485496951457508E-12</v>
      </c>
      <c r="S68" s="44">
        <f>Concentrations!S66*VLOOKUP(IF(ISBLANK($A68),$B68,$A68),Radionuclide_specific,9,FALSE)*VLOOKUP($B$54,Other_food_cons,5,FALSE)*Other_F_local_coll</f>
        <v>1.1175172902069773E-12</v>
      </c>
      <c r="T68" s="44">
        <f>Concentrations!T66*VLOOKUP(IF(ISBLANK($A68),$B68,$A68),Radionuclide_specific,9,FALSE)*VLOOKUP($B$54,Other_food_cons,5,FALSE)*Other_F_local_coll</f>
        <v>8.7748257381003014E-14</v>
      </c>
      <c r="U68" s="44">
        <f>Concentrations!U66*VLOOKUP(IF(ISBLANK($A68),$B68,$A68),Radionuclide_specific,9,FALSE)*VLOOKUP($B$54,Other_food_cons,5,FALSE)*Other_F_local_coll</f>
        <v>2.3883057962456816E-14</v>
      </c>
      <c r="V68" s="44">
        <f>Concentrations!V66*VLOOKUP(IF(ISBLANK($A68),$B68,$A68),Radionuclide_specific,9,FALSE)*VLOOKUP($B$54,Other_food_cons,5,FALSE)*Other_F_local_coll</f>
        <v>1.1560663431583203E-14</v>
      </c>
      <c r="W68" s="57">
        <f t="shared" si="50"/>
        <v>2.6659232388393237E-10</v>
      </c>
      <c r="X68" s="57">
        <f t="shared" si="51"/>
        <v>4.0541541356596096E-11</v>
      </c>
      <c r="Y68" s="57">
        <f t="shared" si="52"/>
        <v>3.1833508409720351E-12</v>
      </c>
      <c r="Z68" s="57">
        <f t="shared" si="53"/>
        <v>8.6643490046368055E-13</v>
      </c>
      <c r="AA68" s="57">
        <f t="shared" si="54"/>
        <v>4.1940032492420064E-13</v>
      </c>
    </row>
    <row r="69" spans="1:27">
      <c r="A69" s="2"/>
      <c r="B69" s="107" t="s">
        <v>146</v>
      </c>
      <c r="C69" s="57">
        <f>Concentrations!C67*VLOOKUP(IF(ISBLANK($A69),$B69,$A69),Radionuclide_specific,9,FALSE)*VLOOKUP($B$54,Other_food_cons,2,FALSE)*Other_F_local</f>
        <v>0</v>
      </c>
      <c r="D69" s="57">
        <f>Concentrations!D67*VLOOKUP(IF(ISBLANK($A69),$B69,$A69),Radionuclide_specific,9,FALSE)*VLOOKUP($B$54,Other_food_cons,2,FALSE)*Other_F_local_coll</f>
        <v>0</v>
      </c>
      <c r="E69" s="57">
        <f>Concentrations!E67*VLOOKUP(IF(ISBLANK($A69),$B69,$A69),Radionuclide_specific,9,FALSE)*VLOOKUP($B$54,Other_food_cons,2,FALSE)*Other_F_local_coll</f>
        <v>0</v>
      </c>
      <c r="F69" s="57">
        <f>Concentrations!F67*VLOOKUP(IF(ISBLANK($A69),$B69,$A69),Radionuclide_specific,9,FALSE)*VLOOKUP($B$54,Other_food_cons,2,FALSE)*Other_F_local_coll</f>
        <v>0</v>
      </c>
      <c r="G69" s="57">
        <f>Concentrations!G67*VLOOKUP(IF(ISBLANK($A69),$B69,$A69),Radionuclide_specific,9,FALSE)*VLOOKUP($B$54,Other_food_cons,2,FALSE)*Other_F_local_coll</f>
        <v>0</v>
      </c>
      <c r="H69" s="44">
        <f>Concentrations!H67*VLOOKUP(IF(ISBLANK($A69),$B69,$A69),Radionuclide_specific,9,FALSE)*VLOOKUP($B$54,Other_food_cons,3,FALSE)*Other_F_local</f>
        <v>0</v>
      </c>
      <c r="I69" s="44">
        <f>Concentrations!I67*VLOOKUP(IF(ISBLANK($A69),$B69,$A69),Radionuclide_specific,9,FALSE)*VLOOKUP($B$54,Other_food_cons,3,FALSE)*Other_F_local_coll</f>
        <v>0</v>
      </c>
      <c r="J69" s="44">
        <f>Concentrations!J67*VLOOKUP(IF(ISBLANK($A69),$B69,$A69),Radionuclide_specific,9,FALSE)*VLOOKUP($B$54,Other_food_cons,3,FALSE)*Other_F_local_coll</f>
        <v>0</v>
      </c>
      <c r="K69" s="44">
        <f>Concentrations!K67*VLOOKUP(IF(ISBLANK($A69),$B69,$A69),Radionuclide_specific,9,FALSE)*VLOOKUP($B$54,Other_food_cons,3,FALSE)*Other_F_local_coll</f>
        <v>0</v>
      </c>
      <c r="L69" s="44">
        <f>Concentrations!L67*VLOOKUP(IF(ISBLANK($A69),$B69,$A69),Radionuclide_specific,9,FALSE)*VLOOKUP($B$54,Other_food_cons,3,FALSE)*Other_F_local_coll</f>
        <v>0</v>
      </c>
      <c r="M69" s="57">
        <f>Concentrations!M67*VLOOKUP(IF(ISBLANK($A69),$B69,$A69),Radionuclide_specific,9,FALSE)*VLOOKUP($B$54,Other_food_cons,4,FALSE)*Other_F_local</f>
        <v>0</v>
      </c>
      <c r="N69" s="57">
        <f>Concentrations!N67*VLOOKUP(IF(ISBLANK($A69),$B69,$A69),Radionuclide_specific,9,FALSE)*VLOOKUP($B$54,Other_food_cons,4,FALSE)*Other_F_local_coll</f>
        <v>0</v>
      </c>
      <c r="O69" s="57">
        <f>Concentrations!O67*VLOOKUP(IF(ISBLANK($A69),$B69,$A69),Radionuclide_specific,9,FALSE)*VLOOKUP($B$54,Other_food_cons,4,FALSE)*Other_F_local_coll</f>
        <v>0</v>
      </c>
      <c r="P69" s="57">
        <f>Concentrations!P67*VLOOKUP(IF(ISBLANK($A69),$B69,$A69),Radionuclide_specific,9,FALSE)*VLOOKUP($B$54,Other_food_cons,4,FALSE)*Other_F_local_coll</f>
        <v>0</v>
      </c>
      <c r="Q69" s="57">
        <f>Concentrations!Q67*VLOOKUP(IF(ISBLANK($A69),$B69,$A69),Radionuclide_specific,9,FALSE)*VLOOKUP($B$54,Other_food_cons,4,FALSE)*Other_F_local_coll</f>
        <v>0</v>
      </c>
      <c r="R69" s="44">
        <f>Concentrations!R67*VLOOKUP(IF(ISBLANK($A69),$B69,$A69),Radionuclide_specific,9,FALSE)*VLOOKUP($B$54,Other_food_cons,5,FALSE)*Other_F_local</f>
        <v>0</v>
      </c>
      <c r="S69" s="44">
        <f>Concentrations!S67*VLOOKUP(IF(ISBLANK($A69),$B69,$A69),Radionuclide_specific,9,FALSE)*VLOOKUP($B$54,Other_food_cons,5,FALSE)*Other_F_local_coll</f>
        <v>0</v>
      </c>
      <c r="T69" s="44">
        <f>Concentrations!T67*VLOOKUP(IF(ISBLANK($A69),$B69,$A69),Radionuclide_specific,9,FALSE)*VLOOKUP($B$54,Other_food_cons,5,FALSE)*Other_F_local_coll</f>
        <v>0</v>
      </c>
      <c r="U69" s="44">
        <f>Concentrations!U67*VLOOKUP(IF(ISBLANK($A69),$B69,$A69),Radionuclide_specific,9,FALSE)*VLOOKUP($B$54,Other_food_cons,5,FALSE)*Other_F_local_coll</f>
        <v>0</v>
      </c>
      <c r="V69" s="44">
        <f>Concentrations!V67*VLOOKUP(IF(ISBLANK($A69),$B69,$A69),Radionuclide_specific,9,FALSE)*VLOOKUP($B$54,Other_food_cons,5,FALSE)*Other_F_local_coll</f>
        <v>0</v>
      </c>
      <c r="W69" s="57">
        <f t="shared" si="50"/>
        <v>0</v>
      </c>
      <c r="X69" s="57">
        <f t="shared" si="51"/>
        <v>0</v>
      </c>
      <c r="Y69" s="57">
        <f t="shared" si="52"/>
        <v>0</v>
      </c>
      <c r="Z69" s="57">
        <f t="shared" si="53"/>
        <v>0</v>
      </c>
      <c r="AA69" s="57">
        <f t="shared" si="54"/>
        <v>0</v>
      </c>
    </row>
    <row r="70" spans="1:27">
      <c r="A70" s="4" t="s">
        <v>263</v>
      </c>
      <c r="B70" s="107"/>
      <c r="C70" s="57">
        <f>Concentrations!C68*VLOOKUP(IF(ISBLANK($A70),$B70,$A70),Radionuclide_specific,9,FALSE)*VLOOKUP($B$54,Other_food_cons,2,FALSE)*Other_F_local</f>
        <v>2.6114285381296301E-13</v>
      </c>
      <c r="D70" s="57">
        <f>Concentrations!D68*VLOOKUP(IF(ISBLANK($A70),$B70,$A70),Radionuclide_specific,9,FALSE)*VLOOKUP($B$54,Other_food_cons,2,FALSE)*Other_F_local_coll</f>
        <v>3.9694033127704911E-14</v>
      </c>
      <c r="E70" s="57">
        <f>Concentrations!E68*VLOOKUP(IF(ISBLANK($A70),$B70,$A70),Radionuclide_specific,9,FALSE)*VLOOKUP($B$54,Other_food_cons,2,FALSE)*Other_F_local_coll</f>
        <v>3.108619897291947E-15</v>
      </c>
      <c r="F70" s="57">
        <f>Concentrations!F68*VLOOKUP(IF(ISBLANK($A70),$B70,$A70),Radionuclide_specific,9,FALSE)*VLOOKUP($B$54,Other_food_cons,2,FALSE)*Other_F_local_coll</f>
        <v>8.4210009529636676E-16</v>
      </c>
      <c r="G70" s="57">
        <f>Concentrations!G68*VLOOKUP(IF(ISBLANK($A70),$B70,$A70),Radionuclide_specific,9,FALSE)*VLOOKUP($B$54,Other_food_cons,2,FALSE)*Other_F_local_coll</f>
        <v>4.0548316940396397E-16</v>
      </c>
      <c r="H70" s="44">
        <f>Concentrations!H68*VLOOKUP(IF(ISBLANK($A70),$B70,$A70),Radionuclide_specific,9,FALSE)*VLOOKUP($B$54,Other_food_cons,3,FALSE)*Other_F_local</f>
        <v>4.7257710020513451E-12</v>
      </c>
      <c r="I70" s="44">
        <f>Concentrations!I68*VLOOKUP(IF(ISBLANK($A70),$B70,$A70),Radionuclide_specific,9,FALSE)*VLOOKUP($B$54,Other_food_cons,3,FALSE)*Other_F_local_coll</f>
        <v>7.1832297139452389E-13</v>
      </c>
      <c r="J70" s="44">
        <f>Concentrations!J68*VLOOKUP(IF(ISBLANK($A70),$B70,$A70),Radionuclide_specific,9,FALSE)*VLOOKUP($B$54,Other_food_cons,3,FALSE)*Other_F_local_coll</f>
        <v>5.6255132210295541E-14</v>
      </c>
      <c r="K70" s="44">
        <f>Concentrations!K68*VLOOKUP(IF(ISBLANK($A70),$B70,$A70),Radionuclide_specific,9,FALSE)*VLOOKUP($B$54,Other_food_cons,3,FALSE)*Other_F_local_coll</f>
        <v>1.5239062272125251E-14</v>
      </c>
      <c r="L70" s="44">
        <f>Concentrations!L68*VLOOKUP(IF(ISBLANK($A70),$B70,$A70),Radionuclide_specific,9,FALSE)*VLOOKUP($B$54,Other_food_cons,3,FALSE)*Other_F_local_coll</f>
        <v>7.3378251627807178E-15</v>
      </c>
      <c r="M70" s="57">
        <f>Concentrations!M68*VLOOKUP(IF(ISBLANK($A70),$B70,$A70),Radionuclide_specific,9,FALSE)*VLOOKUP($B$54,Other_food_cons,4,FALSE)*Other_F_local</f>
        <v>9.1531242993906727E-15</v>
      </c>
      <c r="N70" s="57">
        <f>Concentrations!N68*VLOOKUP(IF(ISBLANK($A70),$B70,$A70),Radionuclide_specific,9,FALSE)*VLOOKUP($B$54,Other_food_cons,4,FALSE)*Other_F_local_coll</f>
        <v>1.3912860867417653E-15</v>
      </c>
      <c r="O70" s="57">
        <f>Concentrations!O68*VLOOKUP(IF(ISBLANK($A70),$B70,$A70),Radionuclide_specific,9,FALSE)*VLOOKUP($B$54,Other_food_cons,4,FALSE)*Other_F_local_coll</f>
        <v>1.0895792821446081E-16</v>
      </c>
      <c r="P70" s="57">
        <f>Concentrations!P68*VLOOKUP(IF(ISBLANK($A70),$B70,$A70),Radionuclide_specific,9,FALSE)*VLOOKUP($B$54,Other_food_cons,4,FALSE)*Other_F_local_coll</f>
        <v>2.9515825274303413E-17</v>
      </c>
      <c r="Q70" s="57">
        <f>Concentrations!Q68*VLOOKUP(IF(ISBLANK($A70),$B70,$A70),Radionuclide_specific,9,FALSE)*VLOOKUP($B$54,Other_food_cons,4,FALSE)*Other_F_local_coll</f>
        <v>1.4212289544494264E-17</v>
      </c>
      <c r="R70" s="44">
        <f>Concentrations!R68*VLOOKUP(IF(ISBLANK($A70),$B70,$A70),Radionuclide_specific,9,FALSE)*VLOOKUP($B$54,Other_food_cons,5,FALSE)*Other_F_local</f>
        <v>5.4053534479722953E-12</v>
      </c>
      <c r="S70" s="44">
        <f>Concentrations!S68*VLOOKUP(IF(ISBLANK($A70),$B70,$A70),Radionuclide_specific,9,FALSE)*VLOOKUP($B$54,Other_food_cons,5,FALSE)*Other_F_local_coll</f>
        <v>8.2162033422687336E-13</v>
      </c>
      <c r="T70" s="44">
        <f>Concentrations!T68*VLOOKUP(IF(ISBLANK($A70),$B70,$A70),Radionuclide_specific,9,FALSE)*VLOOKUP($B$54,Other_food_cons,5,FALSE)*Other_F_local_coll</f>
        <v>6.4344817539204671E-14</v>
      </c>
      <c r="U70" s="44">
        <f>Concentrations!U68*VLOOKUP(IF(ISBLANK($A70),$B70,$A70),Radionuclide_specific,9,FALSE)*VLOOKUP($B$54,Other_food_cons,5,FALSE)*Other_F_local_coll</f>
        <v>1.7430492878461691E-14</v>
      </c>
      <c r="V70" s="44">
        <f>Concentrations!V68*VLOOKUP(IF(ISBLANK($A70),$B70,$A70),Radionuclide_specific,9,FALSE)*VLOOKUP($B$54,Other_food_cons,5,FALSE)*Other_F_local_coll</f>
        <v>8.3930301588963171E-15</v>
      </c>
      <c r="W70" s="57">
        <f t="shared" ref="W70:W71" si="60">C70+H70+M70+R70</f>
        <v>1.0401420428135995E-11</v>
      </c>
      <c r="X70" s="57">
        <f t="shared" ref="X70:X71" si="61">D70+I70+N70+S70</f>
        <v>1.581028624835844E-12</v>
      </c>
      <c r="Y70" s="57">
        <f t="shared" ref="Y70:Y71" si="62">E70+J70+O70+T70</f>
        <v>1.2381752757500664E-13</v>
      </c>
      <c r="Z70" s="57">
        <f t="shared" ref="Z70:Z71" si="63">F70+K70+P70+U70</f>
        <v>3.3541171071157613E-14</v>
      </c>
      <c r="AA70" s="57">
        <f t="shared" ref="AA70:AA71" si="64">G70+L70+Q70+V70</f>
        <v>1.6150550780625495E-14</v>
      </c>
    </row>
    <row r="71" spans="1:27">
      <c r="A71" s="2"/>
      <c r="B71" s="107" t="s">
        <v>264</v>
      </c>
      <c r="C71" s="57">
        <f>Concentrations!C69*VLOOKUP(IF(ISBLANK($A71),$B71,$A71),Radionuclide_specific,9,FALSE)*VLOOKUP($B$54,Other_food_cons,2,FALSE)*Other_F_local</f>
        <v>0</v>
      </c>
      <c r="D71" s="57">
        <f>Concentrations!D69*VLOOKUP(IF(ISBLANK($A71),$B71,$A71),Radionuclide_specific,9,FALSE)*VLOOKUP($B$54,Other_food_cons,2,FALSE)*Other_F_local_coll</f>
        <v>0</v>
      </c>
      <c r="E71" s="57">
        <f>Concentrations!E69*VLOOKUP(IF(ISBLANK($A71),$B71,$A71),Radionuclide_specific,9,FALSE)*VLOOKUP($B$54,Other_food_cons,2,FALSE)*Other_F_local_coll</f>
        <v>0</v>
      </c>
      <c r="F71" s="57">
        <f>Concentrations!F69*VLOOKUP(IF(ISBLANK($A71),$B71,$A71),Radionuclide_specific,9,FALSE)*VLOOKUP($B$54,Other_food_cons,2,FALSE)*Other_F_local_coll</f>
        <v>0</v>
      </c>
      <c r="G71" s="57">
        <f>Concentrations!G69*VLOOKUP(IF(ISBLANK($A71),$B71,$A71),Radionuclide_specific,9,FALSE)*VLOOKUP($B$54,Other_food_cons,2,FALSE)*Other_F_local_coll</f>
        <v>0</v>
      </c>
      <c r="H71" s="44">
        <f>Concentrations!H69*VLOOKUP(IF(ISBLANK($A71),$B71,$A71),Radionuclide_specific,9,FALSE)*VLOOKUP($B$54,Other_food_cons,3,FALSE)*Other_F_local</f>
        <v>0</v>
      </c>
      <c r="I71" s="44">
        <f>Concentrations!I69*VLOOKUP(IF(ISBLANK($A71),$B71,$A71),Radionuclide_specific,9,FALSE)*VLOOKUP($B$54,Other_food_cons,3,FALSE)*Other_F_local_coll</f>
        <v>0</v>
      </c>
      <c r="J71" s="44">
        <f>Concentrations!J69*VLOOKUP(IF(ISBLANK($A71),$B71,$A71),Radionuclide_specific,9,FALSE)*VLOOKUP($B$54,Other_food_cons,3,FALSE)*Other_F_local_coll</f>
        <v>0</v>
      </c>
      <c r="K71" s="44">
        <f>Concentrations!K69*VLOOKUP(IF(ISBLANK($A71),$B71,$A71),Radionuclide_specific,9,FALSE)*VLOOKUP($B$54,Other_food_cons,3,FALSE)*Other_F_local_coll</f>
        <v>0</v>
      </c>
      <c r="L71" s="44">
        <f>Concentrations!L69*VLOOKUP(IF(ISBLANK($A71),$B71,$A71),Radionuclide_specific,9,FALSE)*VLOOKUP($B$54,Other_food_cons,3,FALSE)*Other_F_local_coll</f>
        <v>0</v>
      </c>
      <c r="M71" s="57">
        <f>Concentrations!M69*VLOOKUP(IF(ISBLANK($A71),$B71,$A71),Radionuclide_specific,9,FALSE)*VLOOKUP($B$54,Other_food_cons,4,FALSE)*Other_F_local</f>
        <v>0</v>
      </c>
      <c r="N71" s="57">
        <f>Concentrations!N69*VLOOKUP(IF(ISBLANK($A71),$B71,$A71),Radionuclide_specific,9,FALSE)*VLOOKUP($B$54,Other_food_cons,4,FALSE)*Other_F_local_coll</f>
        <v>0</v>
      </c>
      <c r="O71" s="57">
        <f>Concentrations!O69*VLOOKUP(IF(ISBLANK($A71),$B71,$A71),Radionuclide_specific,9,FALSE)*VLOOKUP($B$54,Other_food_cons,4,FALSE)*Other_F_local_coll</f>
        <v>0</v>
      </c>
      <c r="P71" s="57">
        <f>Concentrations!P69*VLOOKUP(IF(ISBLANK($A71),$B71,$A71),Radionuclide_specific,9,FALSE)*VLOOKUP($B$54,Other_food_cons,4,FALSE)*Other_F_local_coll</f>
        <v>0</v>
      </c>
      <c r="Q71" s="57">
        <f>Concentrations!Q69*VLOOKUP(IF(ISBLANK($A71),$B71,$A71),Radionuclide_specific,9,FALSE)*VLOOKUP($B$54,Other_food_cons,4,FALSE)*Other_F_local_coll</f>
        <v>0</v>
      </c>
      <c r="R71" s="44">
        <f>Concentrations!R69*VLOOKUP(IF(ISBLANK($A71),$B71,$A71),Radionuclide_specific,9,FALSE)*VLOOKUP($B$54,Other_food_cons,5,FALSE)*Other_F_local</f>
        <v>0</v>
      </c>
      <c r="S71" s="44">
        <f>Concentrations!S69*VLOOKUP(IF(ISBLANK($A71),$B71,$A71),Radionuclide_specific,9,FALSE)*VLOOKUP($B$54,Other_food_cons,5,FALSE)*Other_F_local_coll</f>
        <v>0</v>
      </c>
      <c r="T71" s="44">
        <f>Concentrations!T69*VLOOKUP(IF(ISBLANK($A71),$B71,$A71),Radionuclide_specific,9,FALSE)*VLOOKUP($B$54,Other_food_cons,5,FALSE)*Other_F_local_coll</f>
        <v>0</v>
      </c>
      <c r="U71" s="44">
        <f>Concentrations!U69*VLOOKUP(IF(ISBLANK($A71),$B71,$A71),Radionuclide_specific,9,FALSE)*VLOOKUP($B$54,Other_food_cons,5,FALSE)*Other_F_local_coll</f>
        <v>0</v>
      </c>
      <c r="V71" s="44">
        <f>Concentrations!V69*VLOOKUP(IF(ISBLANK($A71),$B71,$A71),Radionuclide_specific,9,FALSE)*VLOOKUP($B$54,Other_food_cons,5,FALSE)*Other_F_local_coll</f>
        <v>0</v>
      </c>
      <c r="W71" s="57">
        <f t="shared" si="60"/>
        <v>0</v>
      </c>
      <c r="X71" s="57">
        <f t="shared" si="61"/>
        <v>0</v>
      </c>
      <c r="Y71" s="57">
        <f t="shared" si="62"/>
        <v>0</v>
      </c>
      <c r="Z71" s="57">
        <f t="shared" si="63"/>
        <v>0</v>
      </c>
      <c r="AA71" s="57">
        <f t="shared" si="64"/>
        <v>0</v>
      </c>
    </row>
    <row r="72" spans="1:27">
      <c r="A72" s="4" t="s">
        <v>166</v>
      </c>
      <c r="B72" s="107"/>
      <c r="C72" s="57">
        <f>Concentrations!C70*VLOOKUP(IF(ISBLANK($A72),$B72,$A72),Radionuclide_specific,9,FALSE)*VLOOKUP($B$54,Other_food_cons,2,FALSE)*Other_F_local</f>
        <v>2.5303168346277361E-10</v>
      </c>
      <c r="D72" s="57">
        <f>Concentrations!D70*VLOOKUP(IF(ISBLANK($A72),$B72,$A72),Radionuclide_specific,9,FALSE)*VLOOKUP($B$54,Other_food_cons,2,FALSE)*Other_F_local_coll</f>
        <v>3.8479985193062795E-11</v>
      </c>
      <c r="E72" s="57">
        <f>Concentrations!E70*VLOOKUP(IF(ISBLANK($A72),$B72,$A72),Radionuclide_specific,9,FALSE)*VLOOKUP($B$54,Other_food_cons,2,FALSE)*Other_F_local_coll</f>
        <v>3.0217610619384086E-12</v>
      </c>
      <c r="F72" s="57">
        <f>Concentrations!F70*VLOOKUP(IF(ISBLANK($A72),$B72,$A72),Radionuclide_specific,9,FALSE)*VLOOKUP($B$54,Other_food_cons,2,FALSE)*Other_F_local_coll</f>
        <v>8.2259356575691852E-13</v>
      </c>
      <c r="G72" s="57">
        <f>Concentrations!G70*VLOOKUP(IF(ISBLANK($A72),$B72,$A72),Radionuclide_specific,9,FALSE)*VLOOKUP($B$54,Other_food_cons,2,FALSE)*Other_F_local_coll</f>
        <v>3.9825394231255831E-13</v>
      </c>
      <c r="H72" s="44">
        <f>Concentrations!H70*VLOOKUP(IF(ISBLANK($A72),$B72,$A72),Radionuclide_specific,9,FALSE)*VLOOKUP($B$54,Other_food_cons,3,FALSE)*Other_F_local</f>
        <v>1.6495656917157548E-10</v>
      </c>
      <c r="I72" s="44">
        <f>Concentrations!I70*VLOOKUP(IF(ISBLANK($A72),$B72,$A72),Radionuclide_specific,9,FALSE)*VLOOKUP($B$54,Other_food_cons,3,FALSE)*Other_F_local_coll</f>
        <v>2.5085895380190678E-11</v>
      </c>
      <c r="J72" s="44">
        <f>Concentrations!J70*VLOOKUP(IF(ISBLANK($A72),$B72,$A72),Radionuclide_specific,9,FALSE)*VLOOKUP($B$54,Other_food_cons,3,FALSE)*Other_F_local_coll</f>
        <v>1.9699483116585694E-12</v>
      </c>
      <c r="K72" s="44">
        <f>Concentrations!K70*VLOOKUP(IF(ISBLANK($A72),$B72,$A72),Radionuclide_specific,9,FALSE)*VLOOKUP($B$54,Other_food_cons,3,FALSE)*Other_F_local_coll</f>
        <v>5.3626569832246826E-13</v>
      </c>
      <c r="L72" s="44">
        <f>Concentrations!L70*VLOOKUP(IF(ISBLANK($A72),$B72,$A72),Radionuclide_specific,9,FALSE)*VLOOKUP($B$54,Other_food_cons,3,FALSE)*Other_F_local_coll</f>
        <v>2.5962995259682266E-13</v>
      </c>
      <c r="M72" s="57">
        <f>Concentrations!M70*VLOOKUP(IF(ISBLANK($A72),$B72,$A72),Radionuclide_specific,9,FALSE)*VLOOKUP($B$54,Other_food_cons,4,FALSE)*Other_F_local</f>
        <v>4.0909376244442837E-11</v>
      </c>
      <c r="N72" s="57">
        <f>Concentrations!N70*VLOOKUP(IF(ISBLANK($A72),$B72,$A72),Radionuclide_specific,9,FALSE)*VLOOKUP($B$54,Other_food_cons,4,FALSE)*Other_F_local_coll</f>
        <v>6.221324423094201E-12</v>
      </c>
      <c r="O72" s="57">
        <f>Concentrations!O70*VLOOKUP(IF(ISBLANK($A72),$B72,$A72),Radionuclide_specific,9,FALSE)*VLOOKUP($B$54,Other_food_cons,4,FALSE)*Other_F_local_coll</f>
        <v>4.8854893787177595E-13</v>
      </c>
      <c r="P72" s="57">
        <f>Concentrations!P70*VLOOKUP(IF(ISBLANK($A72),$B72,$A72),Radionuclide_specific,9,FALSE)*VLOOKUP($B$54,Other_food_cons,4,FALSE)*Other_F_local_coll</f>
        <v>1.3299437136598153E-13</v>
      </c>
      <c r="Q72" s="57">
        <f>Concentrations!Q70*VLOOKUP(IF(ISBLANK($A72),$B72,$A72),Radionuclide_specific,9,FALSE)*VLOOKUP($B$54,Other_food_cons,4,FALSE)*Other_F_local_coll</f>
        <v>6.4388459753080797E-14</v>
      </c>
      <c r="R72" s="44">
        <f>Concentrations!R70*VLOOKUP(IF(ISBLANK($A72),$B72,$A72),Radionuclide_specific,9,FALSE)*VLOOKUP($B$54,Other_food_cons,5,FALSE)*Other_F_local</f>
        <v>1.8283926004719991E-11</v>
      </c>
      <c r="S72" s="44">
        <f>Concentrations!S70*VLOOKUP(IF(ISBLANK($A72),$B72,$A72),Radionuclide_specific,9,FALSE)*VLOOKUP($B$54,Other_food_cons,5,FALSE)*Other_F_local_coll</f>
        <v>2.7805419159541359E-12</v>
      </c>
      <c r="T72" s="44">
        <f>Concentrations!T70*VLOOKUP(IF(ISBLANK($A72),$B72,$A72),Radionuclide_specific,9,FALSE)*VLOOKUP($B$54,Other_food_cons,5,FALSE)*Other_F_local_coll</f>
        <v>2.183507413155806E-13</v>
      </c>
      <c r="U72" s="44">
        <f>Concentrations!U70*VLOOKUP(IF(ISBLANK($A72),$B72,$A72),Radionuclide_specific,9,FALSE)*VLOOKUP($B$54,Other_food_cons,5,FALSE)*Other_F_local_coll</f>
        <v>5.9440144737728086E-14</v>
      </c>
      <c r="V72" s="44">
        <f>Concentrations!V70*VLOOKUP(IF(ISBLANK($A72),$B72,$A72),Radionuclide_specific,9,FALSE)*VLOOKUP($B$54,Other_food_cons,5,FALSE)*Other_F_local_coll</f>
        <v>2.8777604103488189E-14</v>
      </c>
      <c r="W72" s="57">
        <f t="shared" si="50"/>
        <v>4.7718155488351188E-10</v>
      </c>
      <c r="X72" s="57">
        <f t="shared" si="51"/>
        <v>7.256774691230182E-11</v>
      </c>
      <c r="Y72" s="57">
        <f t="shared" si="52"/>
        <v>5.6986090527843347E-12</v>
      </c>
      <c r="Z72" s="57">
        <f t="shared" si="53"/>
        <v>1.5512937801830963E-12</v>
      </c>
      <c r="AA72" s="57">
        <f t="shared" si="54"/>
        <v>7.510499587659499E-13</v>
      </c>
    </row>
    <row r="73" spans="1:27">
      <c r="A73" s="4" t="s">
        <v>13</v>
      </c>
      <c r="B73" s="107"/>
      <c r="C73" s="57">
        <f>Concentrations!C71*VLOOKUP(IF(ISBLANK($A73),$B73,$A73),Radionuclide_specific,9,FALSE)*VLOOKUP($B$54,Other_food_cons,2,FALSE)*Other_F_local</f>
        <v>3.5327805565265949E-12</v>
      </c>
      <c r="D73" s="57">
        <f>Concentrations!D71*VLOOKUP(IF(ISBLANK($A73),$B73,$A73),Radionuclide_specific,9,FALSE)*VLOOKUP($B$54,Other_food_cons,2,FALSE)*Other_F_local_coll</f>
        <v>5.2532280108736933E-13</v>
      </c>
      <c r="E73" s="57">
        <f>Concentrations!E71*VLOOKUP(IF(ISBLANK($A73),$B73,$A73),Radionuclide_specific,9,FALSE)*VLOOKUP($B$54,Other_food_cons,2,FALSE)*Other_F_local_coll</f>
        <v>3.6415189856341026E-14</v>
      </c>
      <c r="F73" s="57">
        <f>Concentrations!F71*VLOOKUP(IF(ISBLANK($A73),$B73,$A73),Radionuclide_specific,9,FALSE)*VLOOKUP($B$54,Other_food_cons,2,FALSE)*Other_F_local_coll</f>
        <v>7.919609196229111E-15</v>
      </c>
      <c r="G73" s="57">
        <f>Concentrations!G71*VLOOKUP(IF(ISBLANK($A73),$B73,$A73),Radionuclide_specific,9,FALSE)*VLOOKUP($B$54,Other_food_cons,2,FALSE)*Other_F_local_coll</f>
        <v>2.9877257657464771E-15</v>
      </c>
      <c r="H73" s="44">
        <f>Concentrations!H71*VLOOKUP(IF(ISBLANK($A73),$B73,$A73),Radionuclide_specific,9,FALSE)*VLOOKUP($B$54,Other_food_cons,3,FALSE)*Other_F_local</f>
        <v>5.8695048967692264E-12</v>
      </c>
      <c r="I73" s="44">
        <f>Concentrations!I71*VLOOKUP(IF(ISBLANK($A73),$B73,$A73),Radionuclide_specific,9,FALSE)*VLOOKUP($B$54,Other_food_cons,3,FALSE)*Other_F_local_coll</f>
        <v>8.7279260741810782E-13</v>
      </c>
      <c r="J73" s="44">
        <f>Concentrations!J71*VLOOKUP(IF(ISBLANK($A73),$B73,$A73),Radionuclide_specific,9,FALSE)*VLOOKUP($B$54,Other_food_cons,3,FALSE)*Other_F_local_coll</f>
        <v>6.0501673330290737E-14</v>
      </c>
      <c r="K73" s="44">
        <f>Concentrations!K71*VLOOKUP(IF(ISBLANK($A73),$B73,$A73),Radionuclide_specific,9,FALSE)*VLOOKUP($B$54,Other_food_cons,3,FALSE)*Other_F_local_coll</f>
        <v>1.3157959916839076E-14</v>
      </c>
      <c r="L73" s="44">
        <f>Concentrations!L71*VLOOKUP(IF(ISBLANK($A73),$B73,$A73),Radionuclide_specific,9,FALSE)*VLOOKUP($B$54,Other_food_cons,3,FALSE)*Other_F_local_coll</f>
        <v>4.9639287613987194E-15</v>
      </c>
      <c r="M73" s="57">
        <f>Concentrations!M71*VLOOKUP(IF(ISBLANK($A73),$B73,$A73),Radionuclide_specific,9,FALSE)*VLOOKUP($B$54,Other_food_cons,4,FALSE)*Other_F_local</f>
        <v>1.5322540089006126E-12</v>
      </c>
      <c r="N73" s="57">
        <f>Concentrations!N71*VLOOKUP(IF(ISBLANK($A73),$B73,$A73),Radionuclide_specific,9,FALSE)*VLOOKUP($B$54,Other_food_cons,4,FALSE)*Other_F_local_coll</f>
        <v>2.278454478147435E-13</v>
      </c>
      <c r="O73" s="57">
        <f>Concentrations!O71*VLOOKUP(IF(ISBLANK($A73),$B73,$A73),Radionuclide_specific,9,FALSE)*VLOOKUP($B$54,Other_food_cons,4,FALSE)*Other_F_local_coll</f>
        <v>1.5794165459604717E-14</v>
      </c>
      <c r="P73" s="57">
        <f>Concentrations!P71*VLOOKUP(IF(ISBLANK($A73),$B73,$A73),Radionuclide_specific,9,FALSE)*VLOOKUP($B$54,Other_food_cons,4,FALSE)*Other_F_local_coll</f>
        <v>3.4349297233958727E-15</v>
      </c>
      <c r="Q73" s="57">
        <f>Concentrations!Q71*VLOOKUP(IF(ISBLANK($A73),$B73,$A73),Radionuclide_specific,9,FALSE)*VLOOKUP($B$54,Other_food_cons,4,FALSE)*Other_F_local_coll</f>
        <v>1.2958503107709882E-15</v>
      </c>
      <c r="R73" s="44">
        <f>Concentrations!R71*VLOOKUP(IF(ISBLANK($A73),$B73,$A73),Radionuclide_specific,9,FALSE)*VLOOKUP($B$54,Other_food_cons,5,FALSE)*Other_F_local</f>
        <v>4.3108880017971019E-13</v>
      </c>
      <c r="S73" s="44">
        <f>Concentrations!S71*VLOOKUP(IF(ISBLANK($A73),$B73,$A73),Radionuclide_specific,9,FALSE)*VLOOKUP($B$54,Other_food_cons,5,FALSE)*Other_F_local_coll</f>
        <v>6.4102701088927304E-14</v>
      </c>
      <c r="T73" s="44">
        <f>Concentrations!T71*VLOOKUP(IF(ISBLANK($A73),$B73,$A73),Radionuclide_specific,9,FALSE)*VLOOKUP($B$54,Other_food_cons,5,FALSE)*Other_F_local_coll</f>
        <v>4.4435764555160335E-15</v>
      </c>
      <c r="U73" s="44">
        <f>Concentrations!U71*VLOOKUP(IF(ISBLANK($A73),$B73,$A73),Radionuclide_specific,9,FALSE)*VLOOKUP($B$54,Other_food_cons,5,FALSE)*Other_F_local_coll</f>
        <v>9.6639312056542822E-16</v>
      </c>
      <c r="V73" s="44">
        <f>Concentrations!V71*VLOOKUP(IF(ISBLANK($A73),$B73,$A73),Radionuclide_specific,9,FALSE)*VLOOKUP($B$54,Other_food_cons,5,FALSE)*Other_F_local_coll</f>
        <v>3.6457829605130725E-16</v>
      </c>
      <c r="W73" s="57">
        <f t="shared" si="50"/>
        <v>1.1365628262376144E-11</v>
      </c>
      <c r="X73" s="57">
        <f t="shared" si="51"/>
        <v>1.690063557409148E-12</v>
      </c>
      <c r="Y73" s="57">
        <f t="shared" si="52"/>
        <v>1.1715460510175251E-13</v>
      </c>
      <c r="Z73" s="57">
        <f t="shared" si="53"/>
        <v>2.5478891957029487E-14</v>
      </c>
      <c r="AA73" s="57">
        <f t="shared" si="54"/>
        <v>9.6120831339674907E-15</v>
      </c>
    </row>
    <row r="74" spans="1:27">
      <c r="A74" s="4" t="s">
        <v>20</v>
      </c>
      <c r="B74" s="107"/>
      <c r="C74" s="57">
        <f>Concentrations!C72*VLOOKUP(IF(ISBLANK($A74),$B74,$A74),Radionuclide_specific,9,FALSE)*VLOOKUP($B$54,Other_food_cons,2,FALSE)*Other_F_local</f>
        <v>0</v>
      </c>
      <c r="D74" s="57">
        <f>Concentrations!D72*VLOOKUP(IF(ISBLANK($A74),$B74,$A74),Radionuclide_specific,9,FALSE)*VLOOKUP($B$54,Other_food_cons,2,FALSE)*Other_F_local_coll</f>
        <v>0</v>
      </c>
      <c r="E74" s="57">
        <f>Concentrations!E72*VLOOKUP(IF(ISBLANK($A74),$B74,$A74),Radionuclide_specific,9,FALSE)*VLOOKUP($B$54,Other_food_cons,2,FALSE)*Other_F_local_coll</f>
        <v>0</v>
      </c>
      <c r="F74" s="57">
        <f>Concentrations!F72*VLOOKUP(IF(ISBLANK($A74),$B74,$A74),Radionuclide_specific,9,FALSE)*VLOOKUP($B$54,Other_food_cons,2,FALSE)*Other_F_local_coll</f>
        <v>0</v>
      </c>
      <c r="G74" s="57">
        <f>Concentrations!G72*VLOOKUP(IF(ISBLANK($A74),$B74,$A74),Radionuclide_specific,9,FALSE)*VLOOKUP($B$54,Other_food_cons,2,FALSE)*Other_F_local_coll</f>
        <v>0</v>
      </c>
      <c r="H74" s="44">
        <f>Concentrations!H72*VLOOKUP(IF(ISBLANK($A74),$B74,$A74),Radionuclide_specific,9,FALSE)*VLOOKUP($B$54,Other_food_cons,3,FALSE)*Other_F_local</f>
        <v>0</v>
      </c>
      <c r="I74" s="44">
        <f>Concentrations!I72*VLOOKUP(IF(ISBLANK($A74),$B74,$A74),Radionuclide_specific,9,FALSE)*VLOOKUP($B$54,Other_food_cons,3,FALSE)*Other_F_local_coll</f>
        <v>0</v>
      </c>
      <c r="J74" s="44">
        <f>Concentrations!J72*VLOOKUP(IF(ISBLANK($A74),$B74,$A74),Radionuclide_specific,9,FALSE)*VLOOKUP($B$54,Other_food_cons,3,FALSE)*Other_F_local_coll</f>
        <v>0</v>
      </c>
      <c r="K74" s="44">
        <f>Concentrations!K72*VLOOKUP(IF(ISBLANK($A74),$B74,$A74),Radionuclide_specific,9,FALSE)*VLOOKUP($B$54,Other_food_cons,3,FALSE)*Other_F_local_coll</f>
        <v>0</v>
      </c>
      <c r="L74" s="44">
        <f>Concentrations!L72*VLOOKUP(IF(ISBLANK($A74),$B74,$A74),Radionuclide_specific,9,FALSE)*VLOOKUP($B$54,Other_food_cons,3,FALSE)*Other_F_local_coll</f>
        <v>0</v>
      </c>
      <c r="M74" s="57">
        <f>Concentrations!M72*VLOOKUP(IF(ISBLANK($A74),$B74,$A74),Radionuclide_specific,9,FALSE)*VLOOKUP($B$54,Other_food_cons,4,FALSE)*Other_F_local</f>
        <v>0</v>
      </c>
      <c r="N74" s="57">
        <f>Concentrations!N72*VLOOKUP(IF(ISBLANK($A74),$B74,$A74),Radionuclide_specific,9,FALSE)*VLOOKUP($B$54,Other_food_cons,4,FALSE)*Other_F_local_coll</f>
        <v>0</v>
      </c>
      <c r="O74" s="57">
        <f>Concentrations!O72*VLOOKUP(IF(ISBLANK($A74),$B74,$A74),Radionuclide_specific,9,FALSE)*VLOOKUP($B$54,Other_food_cons,4,FALSE)*Other_F_local_coll</f>
        <v>0</v>
      </c>
      <c r="P74" s="57">
        <f>Concentrations!P72*VLOOKUP(IF(ISBLANK($A74),$B74,$A74),Radionuclide_specific,9,FALSE)*VLOOKUP($B$54,Other_food_cons,4,FALSE)*Other_F_local_coll</f>
        <v>0</v>
      </c>
      <c r="Q74" s="57">
        <f>Concentrations!Q72*VLOOKUP(IF(ISBLANK($A74),$B74,$A74),Radionuclide_specific,9,FALSE)*VLOOKUP($B$54,Other_food_cons,4,FALSE)*Other_F_local_coll</f>
        <v>0</v>
      </c>
      <c r="R74" s="44">
        <f>Concentrations!R72*VLOOKUP(IF(ISBLANK($A74),$B74,$A74),Radionuclide_specific,9,FALSE)*VLOOKUP($B$54,Other_food_cons,5,FALSE)*Other_F_local</f>
        <v>0</v>
      </c>
      <c r="S74" s="44">
        <f>Concentrations!S72*VLOOKUP(IF(ISBLANK($A74),$B74,$A74),Radionuclide_specific,9,FALSE)*VLOOKUP($B$54,Other_food_cons,5,FALSE)*Other_F_local_coll</f>
        <v>0</v>
      </c>
      <c r="T74" s="44">
        <f>Concentrations!T72*VLOOKUP(IF(ISBLANK($A74),$B74,$A74),Radionuclide_specific,9,FALSE)*VLOOKUP($B$54,Other_food_cons,5,FALSE)*Other_F_local_coll</f>
        <v>0</v>
      </c>
      <c r="U74" s="44">
        <f>Concentrations!U72*VLOOKUP(IF(ISBLANK($A74),$B74,$A74),Radionuclide_specific,9,FALSE)*VLOOKUP($B$54,Other_food_cons,5,FALSE)*Other_F_local_coll</f>
        <v>0</v>
      </c>
      <c r="V74" s="44">
        <f>Concentrations!V72*VLOOKUP(IF(ISBLANK($A74),$B74,$A74),Radionuclide_specific,9,FALSE)*VLOOKUP($B$54,Other_food_cons,5,FALSE)*Other_F_local_coll</f>
        <v>0</v>
      </c>
      <c r="W74" s="57">
        <f t="shared" si="50"/>
        <v>0</v>
      </c>
      <c r="X74" s="57">
        <f t="shared" si="51"/>
        <v>0</v>
      </c>
      <c r="Y74" s="57">
        <f t="shared" si="52"/>
        <v>0</v>
      </c>
      <c r="Z74" s="57">
        <f t="shared" si="53"/>
        <v>0</v>
      </c>
      <c r="AA74" s="57">
        <f t="shared" si="54"/>
        <v>0</v>
      </c>
    </row>
    <row r="75" spans="1:27">
      <c r="A75" s="4" t="s">
        <v>167</v>
      </c>
      <c r="B75" s="107"/>
      <c r="C75" s="57">
        <f>Concentrations!C73*VLOOKUP(IF(ISBLANK($A75),$B75,$A75),Radionuclide_specific,9,FALSE)*VLOOKUP($B$54,Other_food_cons,2,FALSE)*Other_F_local</f>
        <v>0</v>
      </c>
      <c r="D75" s="57">
        <f>Concentrations!D73*VLOOKUP(IF(ISBLANK($A75),$B75,$A75),Radionuclide_specific,9,FALSE)*VLOOKUP($B$54,Other_food_cons,2,FALSE)*Other_F_local_coll</f>
        <v>0</v>
      </c>
      <c r="E75" s="57">
        <f>Concentrations!E73*VLOOKUP(IF(ISBLANK($A75),$B75,$A75),Radionuclide_specific,9,FALSE)*VLOOKUP($B$54,Other_food_cons,2,FALSE)*Other_F_local_coll</f>
        <v>0</v>
      </c>
      <c r="F75" s="57">
        <f>Concentrations!F73*VLOOKUP(IF(ISBLANK($A75),$B75,$A75),Radionuclide_specific,9,FALSE)*VLOOKUP($B$54,Other_food_cons,2,FALSE)*Other_F_local_coll</f>
        <v>0</v>
      </c>
      <c r="G75" s="57">
        <f>Concentrations!G73*VLOOKUP(IF(ISBLANK($A75),$B75,$A75),Radionuclide_specific,9,FALSE)*VLOOKUP($B$54,Other_food_cons,2,FALSE)*Other_F_local_coll</f>
        <v>0</v>
      </c>
      <c r="H75" s="44">
        <f>Concentrations!H73*VLOOKUP(IF(ISBLANK($A75),$B75,$A75),Radionuclide_specific,9,FALSE)*VLOOKUP($B$54,Other_food_cons,3,FALSE)*Other_F_local</f>
        <v>0</v>
      </c>
      <c r="I75" s="44">
        <f>Concentrations!I73*VLOOKUP(IF(ISBLANK($A75),$B75,$A75),Radionuclide_specific,9,FALSE)*VLOOKUP($B$54,Other_food_cons,3,FALSE)*Other_F_local_coll</f>
        <v>0</v>
      </c>
      <c r="J75" s="44">
        <f>Concentrations!J73*VLOOKUP(IF(ISBLANK($A75),$B75,$A75),Radionuclide_specific,9,FALSE)*VLOOKUP($B$54,Other_food_cons,3,FALSE)*Other_F_local_coll</f>
        <v>0</v>
      </c>
      <c r="K75" s="44">
        <f>Concentrations!K73*VLOOKUP(IF(ISBLANK($A75),$B75,$A75),Radionuclide_specific,9,FALSE)*VLOOKUP($B$54,Other_food_cons,3,FALSE)*Other_F_local_coll</f>
        <v>0</v>
      </c>
      <c r="L75" s="44">
        <f>Concentrations!L73*VLOOKUP(IF(ISBLANK($A75),$B75,$A75),Radionuclide_specific,9,FALSE)*VLOOKUP($B$54,Other_food_cons,3,FALSE)*Other_F_local_coll</f>
        <v>0</v>
      </c>
      <c r="M75" s="57">
        <f>Concentrations!M73*VLOOKUP(IF(ISBLANK($A75),$B75,$A75),Radionuclide_specific,9,FALSE)*VLOOKUP($B$54,Other_food_cons,4,FALSE)*Other_F_local</f>
        <v>0</v>
      </c>
      <c r="N75" s="57">
        <f>Concentrations!N73*VLOOKUP(IF(ISBLANK($A75),$B75,$A75),Radionuclide_specific,9,FALSE)*VLOOKUP($B$54,Other_food_cons,4,FALSE)*Other_F_local_coll</f>
        <v>0</v>
      </c>
      <c r="O75" s="57">
        <f>Concentrations!O73*VLOOKUP(IF(ISBLANK($A75),$B75,$A75),Radionuclide_specific,9,FALSE)*VLOOKUP($B$54,Other_food_cons,4,FALSE)*Other_F_local_coll</f>
        <v>0</v>
      </c>
      <c r="P75" s="57">
        <f>Concentrations!P73*VLOOKUP(IF(ISBLANK($A75),$B75,$A75),Radionuclide_specific,9,FALSE)*VLOOKUP($B$54,Other_food_cons,4,FALSE)*Other_F_local_coll</f>
        <v>0</v>
      </c>
      <c r="Q75" s="57">
        <f>Concentrations!Q73*VLOOKUP(IF(ISBLANK($A75),$B75,$A75),Radionuclide_specific,9,FALSE)*VLOOKUP($B$54,Other_food_cons,4,FALSE)*Other_F_local_coll</f>
        <v>0</v>
      </c>
      <c r="R75" s="44">
        <f>Concentrations!R73*VLOOKUP(IF(ISBLANK($A75),$B75,$A75),Radionuclide_specific,9,FALSE)*VLOOKUP($B$54,Other_food_cons,5,FALSE)*Other_F_local</f>
        <v>0</v>
      </c>
      <c r="S75" s="44">
        <f>Concentrations!S73*VLOOKUP(IF(ISBLANK($A75),$B75,$A75),Radionuclide_specific,9,FALSE)*VLOOKUP($B$54,Other_food_cons,5,FALSE)*Other_F_local_coll</f>
        <v>0</v>
      </c>
      <c r="T75" s="44">
        <f>Concentrations!T73*VLOOKUP(IF(ISBLANK($A75),$B75,$A75),Radionuclide_specific,9,FALSE)*VLOOKUP($B$54,Other_food_cons,5,FALSE)*Other_F_local_coll</f>
        <v>0</v>
      </c>
      <c r="U75" s="44">
        <f>Concentrations!U73*VLOOKUP(IF(ISBLANK($A75),$B75,$A75),Radionuclide_specific,9,FALSE)*VLOOKUP($B$54,Other_food_cons,5,FALSE)*Other_F_local_coll</f>
        <v>0</v>
      </c>
      <c r="V75" s="44">
        <f>Concentrations!V73*VLOOKUP(IF(ISBLANK($A75),$B75,$A75),Radionuclide_specific,9,FALSE)*VLOOKUP($B$54,Other_food_cons,5,FALSE)*Other_F_local_coll</f>
        <v>0</v>
      </c>
      <c r="W75" s="57">
        <f t="shared" si="50"/>
        <v>0</v>
      </c>
      <c r="X75" s="57">
        <f t="shared" si="51"/>
        <v>0</v>
      </c>
      <c r="Y75" s="57">
        <f t="shared" si="52"/>
        <v>0</v>
      </c>
      <c r="Z75" s="57">
        <f t="shared" si="53"/>
        <v>0</v>
      </c>
      <c r="AA75" s="57">
        <f t="shared" si="54"/>
        <v>0</v>
      </c>
    </row>
    <row r="76" spans="1:27">
      <c r="A76" s="4"/>
      <c r="B76" s="107" t="s">
        <v>169</v>
      </c>
      <c r="C76" s="57">
        <f>Concentrations!C74*VLOOKUP(IF(ISBLANK($A76),$B76,$A76),Radionuclide_specific,9,FALSE)*VLOOKUP($B$54,Other_food_cons,2,FALSE)*Other_F_local</f>
        <v>1.7783063282023338E-22</v>
      </c>
      <c r="D76" s="57">
        <f>Concentrations!D74*VLOOKUP(IF(ISBLANK($A76),$B76,$A76),Radionuclide_specific,9,FALSE)*VLOOKUP($B$54,Other_food_cons,2,FALSE)*Other_F_local_coll</f>
        <v>3.5775758640746077E-22</v>
      </c>
      <c r="E76" s="57">
        <f>Concentrations!E74*VLOOKUP(IF(ISBLANK($A76),$B76,$A76),Radionuclide_specific,9,FALSE)*VLOOKUP($B$54,Other_food_cons,2,FALSE)*Other_F_local_coll</f>
        <v>9.7125960119490175E-23</v>
      </c>
      <c r="F76" s="57">
        <f>Concentrations!F74*VLOOKUP(IF(ISBLANK($A76),$B76,$A76),Radionuclide_specific,9,FALSE)*VLOOKUP($B$54,Other_food_cons,2,FALSE)*Other_F_local_coll</f>
        <v>3.374052246213085E-23</v>
      </c>
      <c r="G76" s="57">
        <f>Concentrations!G74*VLOOKUP(IF(ISBLANK($A76),$B76,$A76),Radionuclide_specific,9,FALSE)*VLOOKUP($B$54,Other_food_cons,2,FALSE)*Other_F_local_coll</f>
        <v>1.8284655216055585E-23</v>
      </c>
      <c r="H76" s="44">
        <f>Concentrations!H74*VLOOKUP(IF(ISBLANK($A76),$B76,$A76),Radionuclide_specific,9,FALSE)*VLOOKUP($B$54,Other_food_cons,3,FALSE)*Other_F_local</f>
        <v>1.4162736972836164E-22</v>
      </c>
      <c r="I76" s="44">
        <f>Concentrations!I74*VLOOKUP(IF(ISBLANK($A76),$B76,$A76),Radionuclide_specific,9,FALSE)*VLOOKUP($B$54,Other_food_cons,3,FALSE)*Other_F_local_coll</f>
        <v>2.8492428531408096E-22</v>
      </c>
      <c r="J76" s="44">
        <f>Concentrations!J74*VLOOKUP(IF(ISBLANK($A76),$B76,$A76),Radionuclide_specific,9,FALSE)*VLOOKUP($B$54,Other_food_cons,3,FALSE)*Other_F_local_coll</f>
        <v>7.7352782509471218E-23</v>
      </c>
      <c r="K76" s="44">
        <f>Concentrations!K74*VLOOKUP(IF(ISBLANK($A76),$B76,$A76),Radionuclide_specific,9,FALSE)*VLOOKUP($B$54,Other_food_cons,3,FALSE)*Other_F_local_coll</f>
        <v>2.6871531489194568E-23</v>
      </c>
      <c r="L76" s="44">
        <f>Concentrations!L74*VLOOKUP(IF(ISBLANK($A76),$B76,$A76),Radionuclide_specific,9,FALSE)*VLOOKUP($B$54,Other_food_cons,3,FALSE)*Other_F_local_coll</f>
        <v>1.4562213402556583E-23</v>
      </c>
      <c r="M76" s="57">
        <f>Concentrations!M74*VLOOKUP(IF(ISBLANK($A76),$B76,$A76),Radionuclide_specific,9,FALSE)*VLOOKUP($B$54,Other_food_cons,4,FALSE)*Other_F_local</f>
        <v>2.418401500678181E-23</v>
      </c>
      <c r="N76" s="57">
        <f>Concentrations!N74*VLOOKUP(IF(ISBLANK($A76),$B76,$A76),Radionuclide_specific,9,FALSE)*VLOOKUP($B$54,Other_food_cons,4,FALSE)*Other_F_local_coll</f>
        <v>4.8653118426532722E-23</v>
      </c>
      <c r="O76" s="57">
        <f>Concentrations!O74*VLOOKUP(IF(ISBLANK($A76),$B76,$A76),Radionuclide_specific,9,FALSE)*VLOOKUP($B$54,Other_food_cons,4,FALSE)*Other_F_local_coll</f>
        <v>1.320861113648687E-23</v>
      </c>
      <c r="P76" s="57">
        <f>Concentrations!P74*VLOOKUP(IF(ISBLANK($A76),$B76,$A76),Radionuclide_specific,9,FALSE)*VLOOKUP($B$54,Other_food_cons,4,FALSE)*Other_F_local_coll</f>
        <v>4.588530607016936E-24</v>
      </c>
      <c r="Q76" s="57">
        <f>Concentrations!Q74*VLOOKUP(IF(ISBLANK($A76),$B76,$A76),Radionuclide_specific,9,FALSE)*VLOOKUP($B$54,Other_food_cons,4,FALSE)*Other_F_local_coll</f>
        <v>2.4866153211405934E-24</v>
      </c>
      <c r="R76" s="44">
        <f>Concentrations!R74*VLOOKUP(IF(ISBLANK($A76),$B76,$A76),Radionuclide_specific,9,FALSE)*VLOOKUP($B$54,Other_food_cons,5,FALSE)*Other_F_local</f>
        <v>8.2269986000302976E-23</v>
      </c>
      <c r="S76" s="44">
        <f>Concentrations!S74*VLOOKUP(IF(ISBLANK($A76),$B76,$A76),Radionuclide_specific,9,FALSE)*VLOOKUP($B$54,Other_food_cons,5,FALSE)*Other_F_local_coll</f>
        <v>1.6550979523869277E-22</v>
      </c>
      <c r="T76" s="44">
        <f>Concentrations!T74*VLOOKUP(IF(ISBLANK($A76),$B76,$A76),Radionuclide_specific,9,FALSE)*VLOOKUP($B$54,Other_food_cons,5,FALSE)*Other_F_local_coll</f>
        <v>4.4933492349284872E-23</v>
      </c>
      <c r="U76" s="44">
        <f>Concentrations!U74*VLOOKUP(IF(ISBLANK($A76),$B76,$A76),Radionuclide_specific,9,FALSE)*VLOOKUP($B$54,Other_food_cons,5,FALSE)*Other_F_local_coll</f>
        <v>1.560941591772024E-23</v>
      </c>
      <c r="V76" s="44">
        <f>Concentrations!V74*VLOOKUP(IF(ISBLANK($A76),$B76,$A76),Radionuclide_specific,9,FALSE)*VLOOKUP($B$54,Other_food_cons,5,FALSE)*Other_F_local_coll</f>
        <v>8.4590506415501263E-24</v>
      </c>
      <c r="W76" s="57">
        <f t="shared" si="50"/>
        <v>4.2591200355567982E-22</v>
      </c>
      <c r="X76" s="57">
        <f t="shared" si="51"/>
        <v>8.5684478538676725E-22</v>
      </c>
      <c r="Y76" s="57">
        <f t="shared" si="52"/>
        <v>2.3262084611473309E-22</v>
      </c>
      <c r="Z76" s="57">
        <f t="shared" si="53"/>
        <v>8.0810000476062584E-23</v>
      </c>
      <c r="AA76" s="57">
        <f t="shared" si="54"/>
        <v>4.3792534581302883E-23</v>
      </c>
    </row>
    <row r="77" spans="1:27">
      <c r="A77" s="4" t="s">
        <v>168</v>
      </c>
      <c r="B77" s="107"/>
      <c r="C77" s="57">
        <f>Concentrations!C75*VLOOKUP(IF(ISBLANK($A77),$B77,$A77),Radionuclide_specific,9,FALSE)*VLOOKUP($B$54,Other_food_cons,2,FALSE)*Other_F_local</f>
        <v>0</v>
      </c>
      <c r="D77" s="57">
        <f>Concentrations!D75*VLOOKUP(IF(ISBLANK($A77),$B77,$A77),Radionuclide_specific,9,FALSE)*VLOOKUP($B$54,Other_food_cons,2,FALSE)*Other_F_local_coll</f>
        <v>0</v>
      </c>
      <c r="E77" s="57">
        <f>Concentrations!E75*VLOOKUP(IF(ISBLANK($A77),$B77,$A77),Radionuclide_specific,9,FALSE)*VLOOKUP($B$54,Other_food_cons,2,FALSE)*Other_F_local_coll</f>
        <v>0</v>
      </c>
      <c r="F77" s="57">
        <f>Concentrations!F75*VLOOKUP(IF(ISBLANK($A77),$B77,$A77),Radionuclide_specific,9,FALSE)*VLOOKUP($B$54,Other_food_cons,2,FALSE)*Other_F_local_coll</f>
        <v>0</v>
      </c>
      <c r="G77" s="57">
        <f>Concentrations!G75*VLOOKUP(IF(ISBLANK($A77),$B77,$A77),Radionuclide_specific,9,FALSE)*VLOOKUP($B$54,Other_food_cons,2,FALSE)*Other_F_local_coll</f>
        <v>0</v>
      </c>
      <c r="H77" s="44">
        <f>Concentrations!H75*VLOOKUP(IF(ISBLANK($A77),$B77,$A77),Radionuclide_specific,9,FALSE)*VLOOKUP($B$54,Other_food_cons,3,FALSE)*Other_F_local</f>
        <v>0</v>
      </c>
      <c r="I77" s="44">
        <f>Concentrations!I75*VLOOKUP(IF(ISBLANK($A77),$B77,$A77),Radionuclide_specific,9,FALSE)*VLOOKUP($B$54,Other_food_cons,3,FALSE)*Other_F_local_coll</f>
        <v>0</v>
      </c>
      <c r="J77" s="44">
        <f>Concentrations!J75*VLOOKUP(IF(ISBLANK($A77),$B77,$A77),Radionuclide_specific,9,FALSE)*VLOOKUP($B$54,Other_food_cons,3,FALSE)*Other_F_local_coll</f>
        <v>0</v>
      </c>
      <c r="K77" s="44">
        <f>Concentrations!K75*VLOOKUP(IF(ISBLANK($A77),$B77,$A77),Radionuclide_specific,9,FALSE)*VLOOKUP($B$54,Other_food_cons,3,FALSE)*Other_F_local_coll</f>
        <v>0</v>
      </c>
      <c r="L77" s="44">
        <f>Concentrations!L75*VLOOKUP(IF(ISBLANK($A77),$B77,$A77),Radionuclide_specific,9,FALSE)*VLOOKUP($B$54,Other_food_cons,3,FALSE)*Other_F_local_coll</f>
        <v>0</v>
      </c>
      <c r="M77" s="57">
        <f>Concentrations!M75*VLOOKUP(IF(ISBLANK($A77),$B77,$A77),Radionuclide_specific,9,FALSE)*VLOOKUP($B$54,Other_food_cons,4,FALSE)*Other_F_local</f>
        <v>0</v>
      </c>
      <c r="N77" s="57">
        <f>Concentrations!N75*VLOOKUP(IF(ISBLANK($A77),$B77,$A77),Radionuclide_specific,9,FALSE)*VLOOKUP($B$54,Other_food_cons,4,FALSE)*Other_F_local_coll</f>
        <v>0</v>
      </c>
      <c r="O77" s="57">
        <f>Concentrations!O75*VLOOKUP(IF(ISBLANK($A77),$B77,$A77),Radionuclide_specific,9,FALSE)*VLOOKUP($B$54,Other_food_cons,4,FALSE)*Other_F_local_coll</f>
        <v>0</v>
      </c>
      <c r="P77" s="57">
        <f>Concentrations!P75*VLOOKUP(IF(ISBLANK($A77),$B77,$A77),Radionuclide_specific,9,FALSE)*VLOOKUP($B$54,Other_food_cons,4,FALSE)*Other_F_local_coll</f>
        <v>0</v>
      </c>
      <c r="Q77" s="57">
        <f>Concentrations!Q75*VLOOKUP(IF(ISBLANK($A77),$B77,$A77),Radionuclide_specific,9,FALSE)*VLOOKUP($B$54,Other_food_cons,4,FALSE)*Other_F_local_coll</f>
        <v>0</v>
      </c>
      <c r="R77" s="44">
        <f>Concentrations!R75*VLOOKUP(IF(ISBLANK($A77),$B77,$A77),Radionuclide_specific,9,FALSE)*VLOOKUP($B$54,Other_food_cons,5,FALSE)*Other_F_local</f>
        <v>0</v>
      </c>
      <c r="S77" s="44">
        <f>Concentrations!S75*VLOOKUP(IF(ISBLANK($A77),$B77,$A77),Radionuclide_specific,9,FALSE)*VLOOKUP($B$54,Other_food_cons,5,FALSE)*Other_F_local_coll</f>
        <v>0</v>
      </c>
      <c r="T77" s="44">
        <f>Concentrations!T75*VLOOKUP(IF(ISBLANK($A77),$B77,$A77),Radionuclide_specific,9,FALSE)*VLOOKUP($B$54,Other_food_cons,5,FALSE)*Other_F_local_coll</f>
        <v>0</v>
      </c>
      <c r="U77" s="44">
        <f>Concentrations!U75*VLOOKUP(IF(ISBLANK($A77),$B77,$A77),Radionuclide_specific,9,FALSE)*VLOOKUP($B$54,Other_food_cons,5,FALSE)*Other_F_local_coll</f>
        <v>0</v>
      </c>
      <c r="V77" s="44">
        <f>Concentrations!V75*VLOOKUP(IF(ISBLANK($A77),$B77,$A77),Radionuclide_specific,9,FALSE)*VLOOKUP($B$54,Other_food_cons,5,FALSE)*Other_F_local_coll</f>
        <v>0</v>
      </c>
      <c r="W77" s="57">
        <f t="shared" si="50"/>
        <v>0</v>
      </c>
      <c r="X77" s="57">
        <f t="shared" si="51"/>
        <v>0</v>
      </c>
      <c r="Y77" s="57">
        <f t="shared" si="52"/>
        <v>0</v>
      </c>
      <c r="Z77" s="57">
        <f t="shared" si="53"/>
        <v>0</v>
      </c>
      <c r="AA77" s="57">
        <f t="shared" si="54"/>
        <v>0</v>
      </c>
    </row>
    <row r="78" spans="1:27">
      <c r="A78" s="4"/>
      <c r="B78" s="107" t="s">
        <v>170</v>
      </c>
      <c r="C78" s="57">
        <f>Concentrations!C76*VLOOKUP(IF(ISBLANK($A78),$B78,$A78),Radionuclide_specific,9,FALSE)*VLOOKUP($B$54,Other_food_cons,2,FALSE)*Other_F_local</f>
        <v>9.3046290736686818E-19</v>
      </c>
      <c r="D78" s="57">
        <f>Concentrations!D76*VLOOKUP(IF(ISBLANK($A78),$B78,$A78),Radionuclide_specific,9,FALSE)*VLOOKUP($B$54,Other_food_cons,2,FALSE)*Other_F_local_coll</f>
        <v>1.0766853448270911E-22</v>
      </c>
      <c r="E78" s="57">
        <f>Concentrations!E76*VLOOKUP(IF(ISBLANK($A78),$B78,$A78),Radionuclide_specific,9,FALSE)*VLOOKUP($B$54,Other_food_cons,2,FALSE)*Other_F_local_coll</f>
        <v>4.185368565712757E-43</v>
      </c>
      <c r="F78" s="57">
        <f>Concentrations!F76*VLOOKUP(IF(ISBLANK($A78),$B78,$A78),Radionuclide_specific,9,FALSE)*VLOOKUP($B$54,Other_food_cons,2,FALSE)*Other_F_local_coll</f>
        <v>1.2200133637580019E-78</v>
      </c>
      <c r="G78" s="57">
        <f>Concentrations!G76*VLOOKUP(IF(ISBLANK($A78),$B78,$A78),Radionuclide_specific,9,FALSE)*VLOOKUP($B$54,Other_food_cons,2,FALSE)*Other_F_local_coll</f>
        <v>7.3618895846698783E-118</v>
      </c>
      <c r="H78" s="44">
        <f>Concentrations!H76*VLOOKUP(IF(ISBLANK($A78),$B78,$A78),Radionuclide_specific,9,FALSE)*VLOOKUP($B$54,Other_food_cons,3,FALSE)*Other_F_local</f>
        <v>3.1000346456852183E-17</v>
      </c>
      <c r="I78" s="44">
        <f>Concentrations!I76*VLOOKUP(IF(ISBLANK($A78),$B78,$A78),Radionuclide_specific,9,FALSE)*VLOOKUP($B$54,Other_food_cons,3,FALSE)*Other_F_local_coll</f>
        <v>3.5872057285024969E-21</v>
      </c>
      <c r="J78" s="44">
        <f>Concentrations!J76*VLOOKUP(IF(ISBLANK($A78),$B78,$A78),Radionuclide_specific,9,FALSE)*VLOOKUP($B$54,Other_food_cons,3,FALSE)*Other_F_local_coll</f>
        <v>1.394444362687058E-41</v>
      </c>
      <c r="K78" s="44">
        <f>Concentrations!K76*VLOOKUP(IF(ISBLANK($A78),$B78,$A78),Radionuclide_specific,9,FALSE)*VLOOKUP($B$54,Other_food_cons,3,FALSE)*Other_F_local_coll</f>
        <v>4.0647334417142402E-77</v>
      </c>
      <c r="L78" s="44">
        <f>Concentrations!L76*VLOOKUP(IF(ISBLANK($A78),$B78,$A78),Radionuclide_specific,9,FALSE)*VLOOKUP($B$54,Other_food_cons,3,FALSE)*Other_F_local_coll</f>
        <v>2.4527697546558241E-116</v>
      </c>
      <c r="M78" s="57">
        <f>Concentrations!M76*VLOOKUP(IF(ISBLANK($A78),$B78,$A78),Radionuclide_specific,9,FALSE)*VLOOKUP($B$54,Other_food_cons,4,FALSE)*Other_F_local</f>
        <v>4.3223919913554162E-22</v>
      </c>
      <c r="N78" s="57">
        <f>Concentrations!N76*VLOOKUP(IF(ISBLANK($A78),$B78,$A78),Radionuclide_specific,9,FALSE)*VLOOKUP($B$54,Other_food_cons,4,FALSE)*Other_F_local_coll</f>
        <v>5.0016567827087103E-26</v>
      </c>
      <c r="O78" s="57">
        <f>Concentrations!O76*VLOOKUP(IF(ISBLANK($A78),$B78,$A78),Radionuclide_specific,9,FALSE)*VLOOKUP($B$54,Other_food_cons,4,FALSE)*Other_F_local_coll</f>
        <v>1.9442799305673537E-46</v>
      </c>
      <c r="P78" s="57">
        <f>Concentrations!P76*VLOOKUP(IF(ISBLANK($A78),$B78,$A78),Radionuclide_specific,9,FALSE)*VLOOKUP($B$54,Other_food_cons,4,FALSE)*Other_F_local_coll</f>
        <v>5.6674757812510549E-82</v>
      </c>
      <c r="Q78" s="57">
        <f>Concentrations!Q76*VLOOKUP(IF(ISBLANK($A78),$B78,$A78),Radionuclide_specific,9,FALSE)*VLOOKUP($B$54,Other_food_cons,4,FALSE)*Other_F_local_coll</f>
        <v>3.4199076964895471E-121</v>
      </c>
      <c r="R78" s="44">
        <f>Concentrations!R76*VLOOKUP(IF(ISBLANK($A78),$B78,$A78),Radionuclide_specific,9,FALSE)*VLOOKUP($B$54,Other_food_cons,5,FALSE)*Other_F_local</f>
        <v>3.0018538281323327E-23</v>
      </c>
      <c r="S78" s="44">
        <f>Concentrations!S76*VLOOKUP(IF(ISBLANK($A78),$B78,$A78),Radionuclide_specific,9,FALSE)*VLOOKUP($B$54,Other_food_cons,5,FALSE)*Other_F_local_coll</f>
        <v>3.4735957752573063E-27</v>
      </c>
      <c r="T78" s="44">
        <f>Concentrations!T76*VLOOKUP(IF(ISBLANK($A78),$B78,$A78),Radionuclide_specific,9,FALSE)*VLOOKUP($B$54,Other_food_cons,5,FALSE)*Other_F_local_coll</f>
        <v>1.3502810860762039E-47</v>
      </c>
      <c r="U78" s="44">
        <f>Concentrations!U76*VLOOKUP(IF(ISBLANK($A78),$B78,$A78),Radionuclide_specific,9,FALSE)*VLOOKUP($B$54,Other_food_cons,5,FALSE)*Other_F_local_coll</f>
        <v>3.935999766754344E-83</v>
      </c>
      <c r="V78" s="44">
        <f>Concentrations!V76*VLOOKUP(IF(ISBLANK($A78),$B78,$A78),Radionuclide_specific,9,FALSE)*VLOOKUP($B$54,Other_food_cons,5,FALSE)*Other_F_local_coll</f>
        <v>2.3750883841858916E-122</v>
      </c>
      <c r="W78" s="57">
        <f t="shared" si="50"/>
        <v>3.1931271621956466E-17</v>
      </c>
      <c r="X78" s="57">
        <f t="shared" si="51"/>
        <v>3.6949277531488092E-21</v>
      </c>
      <c r="Y78" s="57">
        <f t="shared" si="52"/>
        <v>1.4363188414245774E-41</v>
      </c>
      <c r="Z78" s="57">
        <f t="shared" si="53"/>
        <v>4.18679538884762E-77</v>
      </c>
      <c r="AA78" s="57">
        <f t="shared" si="54"/>
        <v>2.5264252246678717E-116</v>
      </c>
    </row>
    <row r="79" spans="1:27">
      <c r="A79" s="4" t="s">
        <v>11</v>
      </c>
      <c r="B79" s="107"/>
      <c r="C79" s="57">
        <f>Concentrations!C77*VLOOKUP(IF(ISBLANK($A79),$B79,$A79),Radionuclide_specific,9,FALSE)*VLOOKUP($B$54,Other_food_cons,2,FALSE)*Other_F_local</f>
        <v>3.5586758202774473E-11</v>
      </c>
      <c r="D79" s="57">
        <f>Concentrations!D77*VLOOKUP(IF(ISBLANK($A79),$B79,$A79),Radionuclide_specific,9,FALSE)*VLOOKUP($B$54,Other_food_cons,2,FALSE)*Other_F_local_coll</f>
        <v>5.4105854434170948E-12</v>
      </c>
      <c r="E79" s="57">
        <f>Concentrations!E77*VLOOKUP(IF(ISBLANK($A79),$B79,$A79),Radionuclide_specific,9,FALSE)*VLOOKUP($B$54,Other_food_cons,2,FALSE)*Other_F_local_coll</f>
        <v>4.2431738197397641E-13</v>
      </c>
      <c r="F79" s="57">
        <f>Concentrations!F77*VLOOKUP(IF(ISBLANK($A79),$B79,$A79),Radionuclide_specific,9,FALSE)*VLOOKUP($B$54,Other_food_cons,2,FALSE)*Other_F_local_coll</f>
        <v>1.1523235031166693E-13</v>
      </c>
      <c r="G79" s="57">
        <f>Concentrations!G77*VLOOKUP(IF(ISBLANK($A79),$B79,$A79),Radionuclide_specific,9,FALSE)*VLOOKUP($B$54,Other_food_cons,2,FALSE)*Other_F_local_coll</f>
        <v>5.5640608730658957E-14</v>
      </c>
      <c r="H79" s="44">
        <f>Concentrations!H77*VLOOKUP(IF(ISBLANK($A79),$B79,$A79),Radionuclide_specific,9,FALSE)*VLOOKUP($B$54,Other_food_cons,3,FALSE)*Other_F_local</f>
        <v>1.6897698047631196E-11</v>
      </c>
      <c r="I79" s="44">
        <f>Concentrations!I77*VLOOKUP(IF(ISBLANK($A79),$B79,$A79),Radionuclide_specific,9,FALSE)*VLOOKUP($B$54,Other_food_cons,3,FALSE)*Other_F_local_coll</f>
        <v>2.569114010408593E-12</v>
      </c>
      <c r="J79" s="44">
        <f>Concentrations!J77*VLOOKUP(IF(ISBLANK($A79),$B79,$A79),Radionuclide_specific,9,FALSE)*VLOOKUP($B$54,Other_food_cons,3,FALSE)*Other_F_local_coll</f>
        <v>2.0147907140354929E-13</v>
      </c>
      <c r="K79" s="44">
        <f>Concentrations!K77*VLOOKUP(IF(ISBLANK($A79),$B79,$A79),Radionuclide_specific,9,FALSE)*VLOOKUP($B$54,Other_food_cons,3,FALSE)*Other_F_local_coll</f>
        <v>5.4715898812429645E-14</v>
      </c>
      <c r="L79" s="44">
        <f>Concentrations!L77*VLOOKUP(IF(ISBLANK($A79),$B79,$A79),Radionuclide_specific,9,FALSE)*VLOOKUP($B$54,Other_food_cons,3,FALSE)*Other_F_local_coll</f>
        <v>2.641988911043226E-14</v>
      </c>
      <c r="M79" s="57">
        <f>Concentrations!M77*VLOOKUP(IF(ISBLANK($A79),$B79,$A79),Radionuclide_specific,9,FALSE)*VLOOKUP($B$54,Other_food_cons,4,FALSE)*Other_F_local</f>
        <v>5.629987877711105E-12</v>
      </c>
      <c r="N79" s="57">
        <f>Concentrations!N77*VLOOKUP(IF(ISBLANK($A79),$B79,$A79),Radionuclide_specific,9,FALSE)*VLOOKUP($B$54,Other_food_cons,4,FALSE)*Other_F_local_coll</f>
        <v>8.5597935850710688E-13</v>
      </c>
      <c r="O79" s="57">
        <f>Concentrations!O77*VLOOKUP(IF(ISBLANK($A79),$B79,$A79),Radionuclide_specific,9,FALSE)*VLOOKUP($B$54,Other_food_cons,4,FALSE)*Other_F_local_coll</f>
        <v>6.7128950133742519E-14</v>
      </c>
      <c r="P79" s="57">
        <f>Concentrations!P77*VLOOKUP(IF(ISBLANK($A79),$B79,$A79),Radionuclide_specific,9,FALSE)*VLOOKUP($B$54,Other_food_cons,4,FALSE)*Other_F_local_coll</f>
        <v>1.8230284750249178E-14</v>
      </c>
      <c r="Q79" s="57">
        <f>Concentrations!Q77*VLOOKUP(IF(ISBLANK($A79),$B79,$A79),Radionuclide_specific,9,FALSE)*VLOOKUP($B$54,Other_food_cons,4,FALSE)*Other_F_local_coll</f>
        <v>8.8025987328526632E-15</v>
      </c>
      <c r="R79" s="44">
        <f>Concentrations!R77*VLOOKUP(IF(ISBLANK($A79),$B79,$A79),Radionuclide_specific,9,FALSE)*VLOOKUP($B$54,Other_food_cons,5,FALSE)*Other_F_local</f>
        <v>1.8585644374539187E-11</v>
      </c>
      <c r="S79" s="44">
        <f>Concentrations!S77*VLOOKUP(IF(ISBLANK($A79),$B79,$A79),Radionuclide_specific,9,FALSE)*VLOOKUP($B$54,Other_food_cons,5,FALSE)*Other_F_local_coll</f>
        <v>2.8257481711713936E-12</v>
      </c>
      <c r="T79" s="44">
        <f>Concentrations!T77*VLOOKUP(IF(ISBLANK($A79),$B79,$A79),Radionuclide_specific,9,FALSE)*VLOOKUP($B$54,Other_food_cons,5,FALSE)*Other_F_local_coll</f>
        <v>2.2160523637382043E-13</v>
      </c>
      <c r="U79" s="44">
        <f>Concentrations!U77*VLOOKUP(IF(ISBLANK($A79),$B79,$A79),Radionuclide_specific,9,FALSE)*VLOOKUP($B$54,Other_food_cons,5,FALSE)*Other_F_local_coll</f>
        <v>6.01815841480045E-14</v>
      </c>
      <c r="V79" s="44">
        <f>Concentrations!V77*VLOOKUP(IF(ISBLANK($A79),$B79,$A79),Radionuclide_specific,9,FALSE)*VLOOKUP($B$54,Other_food_cons,5,FALSE)*Other_F_local_coll</f>
        <v>2.9059026977351484E-14</v>
      </c>
      <c r="W79" s="57">
        <f t="shared" si="50"/>
        <v>7.6700088502655961E-11</v>
      </c>
      <c r="X79" s="57">
        <f t="shared" si="51"/>
        <v>1.1661426983504188E-11</v>
      </c>
      <c r="Y79" s="57">
        <f t="shared" si="52"/>
        <v>9.1453063988508857E-13</v>
      </c>
      <c r="Z79" s="57">
        <f t="shared" si="53"/>
        <v>2.4836011802235024E-13</v>
      </c>
      <c r="AA79" s="57">
        <f t="shared" si="54"/>
        <v>1.1992212355129537E-13</v>
      </c>
    </row>
    <row r="80" spans="1:27">
      <c r="A80" s="4" t="s">
        <v>12</v>
      </c>
      <c r="B80" s="107"/>
      <c r="C80" s="57">
        <f>Concentrations!C78*VLOOKUP(IF(ISBLANK($A80),$B80,$A80),Radionuclide_specific,9,FALSE)*VLOOKUP($B$54,Other_food_cons,2,FALSE)*Other_F_local</f>
        <v>2.9209408285378858E-11</v>
      </c>
      <c r="D80" s="57">
        <f>Concentrations!D78*VLOOKUP(IF(ISBLANK($A80),$B80,$A80),Radionuclide_specific,9,FALSE)*VLOOKUP($B$54,Other_food_cons,2,FALSE)*Other_F_local_coll</f>
        <v>4.4419696961750798E-12</v>
      </c>
      <c r="E80" s="57">
        <f>Concentrations!E78*VLOOKUP(IF(ISBLANK($A80),$B80,$A80),Radionuclide_specific,9,FALSE)*VLOOKUP($B$54,Other_food_cons,2,FALSE)*Other_F_local_coll</f>
        <v>3.4878760474346349E-13</v>
      </c>
      <c r="F80" s="57">
        <f>Concentrations!F78*VLOOKUP(IF(ISBLANK($A80),$B80,$A80),Radionuclide_specific,9,FALSE)*VLOOKUP($B$54,Other_food_cons,2,FALSE)*Other_F_local_coll</f>
        <v>9.4932438853485648E-14</v>
      </c>
      <c r="G80" s="57">
        <f>Concentrations!G78*VLOOKUP(IF(ISBLANK($A80),$B80,$A80),Radionuclide_specific,9,FALSE)*VLOOKUP($B$54,Other_food_cons,2,FALSE)*Other_F_local_coll</f>
        <v>4.5952576541374425E-14</v>
      </c>
      <c r="H80" s="44">
        <f>Concentrations!H78*VLOOKUP(IF(ISBLANK($A80),$B80,$A80),Radionuclide_specific,9,FALSE)*VLOOKUP($B$54,Other_food_cons,3,FALSE)*Other_F_local</f>
        <v>1.8482113035942948E-11</v>
      </c>
      <c r="I80" s="44">
        <f>Concentrations!I78*VLOOKUP(IF(ISBLANK($A80),$B80,$A80),Radionuclide_specific,9,FALSE)*VLOOKUP($B$54,Other_food_cons,3,FALSE)*Other_F_local_coll</f>
        <v>2.8106350263875658E-12</v>
      </c>
      <c r="J80" s="44">
        <f>Concentrations!J78*VLOOKUP(IF(ISBLANK($A80),$B80,$A80),Radionuclide_specific,9,FALSE)*VLOOKUP($B$54,Other_food_cons,3,FALSE)*Other_F_local_coll</f>
        <v>2.2069368449450165E-13</v>
      </c>
      <c r="K80" s="44">
        <f>Concentrations!K78*VLOOKUP(IF(ISBLANK($A80),$B80,$A80),Radionuclide_specific,9,FALSE)*VLOOKUP($B$54,Other_food_cons,3,FALSE)*Other_F_local_coll</f>
        <v>6.0068045491566059E-14</v>
      </c>
      <c r="L80" s="44">
        <f>Concentrations!L78*VLOOKUP(IF(ISBLANK($A80),$B80,$A80),Radionuclide_specific,9,FALSE)*VLOOKUP($B$54,Other_food_cons,3,FALSE)*Other_F_local_coll</f>
        <v>2.907627246785518E-14</v>
      </c>
      <c r="M80" s="57">
        <f>Concentrations!M78*VLOOKUP(IF(ISBLANK($A80),$B80,$A80),Radionuclide_specific,9,FALSE)*VLOOKUP($B$54,Other_food_cons,4,FALSE)*Other_F_local</f>
        <v>4.647584553953326E-12</v>
      </c>
      <c r="N80" s="57">
        <f>Concentrations!N78*VLOOKUP(IF(ISBLANK($A80),$B80,$A80),Radionuclide_specific,9,FALSE)*VLOOKUP($B$54,Other_food_cons,4,FALSE)*Other_F_local_coll</f>
        <v>7.0677329534970007E-13</v>
      </c>
      <c r="O80" s="57">
        <f>Concentrations!O78*VLOOKUP(IF(ISBLANK($A80),$B80,$A80),Radionuclide_specific,9,FALSE)*VLOOKUP($B$54,Other_food_cons,4,FALSE)*Other_F_local_coll</f>
        <v>5.5496498545214313E-14</v>
      </c>
      <c r="P80" s="57">
        <f>Concentrations!P78*VLOOKUP(IF(ISBLANK($A80),$B80,$A80),Radionuclide_specific,9,FALSE)*VLOOKUP($B$54,Other_food_cons,4,FALSE)*Other_F_local_coll</f>
        <v>1.5104946056214019E-14</v>
      </c>
      <c r="Q80" s="57">
        <f>Concentrations!Q78*VLOOKUP(IF(ISBLANK($A80),$B80,$A80),Radionuclide_specific,9,FALSE)*VLOOKUP($B$54,Other_food_cons,4,FALSE)*Other_F_local_coll</f>
        <v>7.3116333909083041E-15</v>
      </c>
      <c r="R80" s="44">
        <f>Concentrations!R78*VLOOKUP(IF(ISBLANK($A80),$B80,$A80),Radionuclide_specific,9,FALSE)*VLOOKUP($B$54,Other_food_cons,5,FALSE)*Other_F_local</f>
        <v>1.5818469862203706E-11</v>
      </c>
      <c r="S80" s="44">
        <f>Concentrations!S78*VLOOKUP(IF(ISBLANK($A80),$B80,$A80),Radionuclide_specific,9,FALSE)*VLOOKUP($B$54,Other_food_cons,5,FALSE)*Other_F_local_coll</f>
        <v>2.4055661477723186E-12</v>
      </c>
      <c r="T80" s="44">
        <f>Concentrations!T78*VLOOKUP(IF(ISBLANK($A80),$B80,$A80),Radionuclide_specific,9,FALSE)*VLOOKUP($B$54,Other_food_cons,5,FALSE)*Other_F_local_coll</f>
        <v>1.8888729823077055E-13</v>
      </c>
      <c r="U80" s="44">
        <f>Concentrations!U78*VLOOKUP(IF(ISBLANK($A80),$B80,$A80),Radionuclide_specific,9,FALSE)*VLOOKUP($B$54,Other_food_cons,5,FALSE)*Other_F_local_coll</f>
        <v>5.1411035385507863E-14</v>
      </c>
      <c r="V80" s="44">
        <f>Concentrations!V78*VLOOKUP(IF(ISBLANK($A80),$B80,$A80),Radionuclide_specific,9,FALSE)*VLOOKUP($B$54,Other_food_cons,5,FALSE)*Other_F_local_coll</f>
        <v>2.4885798438929665E-14</v>
      </c>
      <c r="W80" s="57">
        <f t="shared" si="50"/>
        <v>6.8157575737478836E-11</v>
      </c>
      <c r="X80" s="57">
        <f t="shared" si="51"/>
        <v>1.0364944165684666E-11</v>
      </c>
      <c r="Y80" s="57">
        <f t="shared" si="52"/>
        <v>8.1386508601394987E-13</v>
      </c>
      <c r="Z80" s="57">
        <f t="shared" si="53"/>
        <v>2.2151646578677359E-13</v>
      </c>
      <c r="AA80" s="57">
        <f t="shared" si="54"/>
        <v>1.0722628083906757E-13</v>
      </c>
    </row>
    <row r="81" spans="1:27">
      <c r="A81" s="2"/>
      <c r="B81" s="107" t="s">
        <v>143</v>
      </c>
      <c r="C81" s="57">
        <f>Concentrations!C79*VLOOKUP(IF(ISBLANK($A81),$B81,$A81),Radionuclide_specific,9,FALSE)*VLOOKUP($B$54,Other_food_cons,2,FALSE)*Other_F_local</f>
        <v>0</v>
      </c>
      <c r="D81" s="57">
        <f>Concentrations!D79*VLOOKUP(IF(ISBLANK($A81),$B81,$A81),Radionuclide_specific,9,FALSE)*VLOOKUP($B$54,Other_food_cons,2,FALSE)*Other_F_local_coll</f>
        <v>0</v>
      </c>
      <c r="E81" s="57">
        <f>Concentrations!E79*VLOOKUP(IF(ISBLANK($A81),$B81,$A81),Radionuclide_specific,9,FALSE)*VLOOKUP($B$54,Other_food_cons,2,FALSE)*Other_F_local_coll</f>
        <v>0</v>
      </c>
      <c r="F81" s="57">
        <f>Concentrations!F79*VLOOKUP(IF(ISBLANK($A81),$B81,$A81),Radionuclide_specific,9,FALSE)*VLOOKUP($B$54,Other_food_cons,2,FALSE)*Other_F_local_coll</f>
        <v>0</v>
      </c>
      <c r="G81" s="57">
        <f>Concentrations!G79*VLOOKUP(IF(ISBLANK($A81),$B81,$A81),Radionuclide_specific,9,FALSE)*VLOOKUP($B$54,Other_food_cons,2,FALSE)*Other_F_local_coll</f>
        <v>0</v>
      </c>
      <c r="H81" s="44">
        <f>Concentrations!H79*VLOOKUP(IF(ISBLANK($A81),$B81,$A81),Radionuclide_specific,9,FALSE)*VLOOKUP($B$54,Other_food_cons,3,FALSE)*Other_F_local</f>
        <v>0</v>
      </c>
      <c r="I81" s="44">
        <f>Concentrations!I79*VLOOKUP(IF(ISBLANK($A81),$B81,$A81),Radionuclide_specific,9,FALSE)*VLOOKUP($B$54,Other_food_cons,3,FALSE)*Other_F_local_coll</f>
        <v>0</v>
      </c>
      <c r="J81" s="44">
        <f>Concentrations!J79*VLOOKUP(IF(ISBLANK($A81),$B81,$A81),Radionuclide_specific,9,FALSE)*VLOOKUP($B$54,Other_food_cons,3,FALSE)*Other_F_local_coll</f>
        <v>0</v>
      </c>
      <c r="K81" s="44">
        <f>Concentrations!K79*VLOOKUP(IF(ISBLANK($A81),$B81,$A81),Radionuclide_specific,9,FALSE)*VLOOKUP($B$54,Other_food_cons,3,FALSE)*Other_F_local_coll</f>
        <v>0</v>
      </c>
      <c r="L81" s="44">
        <f>Concentrations!L79*VLOOKUP(IF(ISBLANK($A81),$B81,$A81),Radionuclide_specific,9,FALSE)*VLOOKUP($B$54,Other_food_cons,3,FALSE)*Other_F_local_coll</f>
        <v>0</v>
      </c>
      <c r="M81" s="57">
        <f>Concentrations!M79*VLOOKUP(IF(ISBLANK($A81),$B81,$A81),Radionuclide_specific,9,FALSE)*VLOOKUP($B$54,Other_food_cons,4,FALSE)*Other_F_local</f>
        <v>0</v>
      </c>
      <c r="N81" s="57">
        <f>Concentrations!N79*VLOOKUP(IF(ISBLANK($A81),$B81,$A81),Radionuclide_specific,9,FALSE)*VLOOKUP($B$54,Other_food_cons,4,FALSE)*Other_F_local_coll</f>
        <v>0</v>
      </c>
      <c r="O81" s="57">
        <f>Concentrations!O79*VLOOKUP(IF(ISBLANK($A81),$B81,$A81),Radionuclide_specific,9,FALSE)*VLOOKUP($B$54,Other_food_cons,4,FALSE)*Other_F_local_coll</f>
        <v>0</v>
      </c>
      <c r="P81" s="57">
        <f>Concentrations!P79*VLOOKUP(IF(ISBLANK($A81),$B81,$A81),Radionuclide_specific,9,FALSE)*VLOOKUP($B$54,Other_food_cons,4,FALSE)*Other_F_local_coll</f>
        <v>0</v>
      </c>
      <c r="Q81" s="57">
        <f>Concentrations!Q79*VLOOKUP(IF(ISBLANK($A81),$B81,$A81),Radionuclide_specific,9,FALSE)*VLOOKUP($B$54,Other_food_cons,4,FALSE)*Other_F_local_coll</f>
        <v>0</v>
      </c>
      <c r="R81" s="44">
        <f>Concentrations!R79*VLOOKUP(IF(ISBLANK($A81),$B81,$A81),Radionuclide_specific,9,FALSE)*VLOOKUP($B$54,Other_food_cons,5,FALSE)*Other_F_local</f>
        <v>0</v>
      </c>
      <c r="S81" s="44">
        <f>Concentrations!S79*VLOOKUP(IF(ISBLANK($A81),$B81,$A81),Radionuclide_specific,9,FALSE)*VLOOKUP($B$54,Other_food_cons,5,FALSE)*Other_F_local_coll</f>
        <v>0</v>
      </c>
      <c r="T81" s="44">
        <f>Concentrations!T79*VLOOKUP(IF(ISBLANK($A81),$B81,$A81),Radionuclide_specific,9,FALSE)*VLOOKUP($B$54,Other_food_cons,5,FALSE)*Other_F_local_coll</f>
        <v>0</v>
      </c>
      <c r="U81" s="44">
        <f>Concentrations!U79*VLOOKUP(IF(ISBLANK($A81),$B81,$A81),Radionuclide_specific,9,FALSE)*VLOOKUP($B$54,Other_food_cons,5,FALSE)*Other_F_local_coll</f>
        <v>0</v>
      </c>
      <c r="V81" s="44">
        <f>Concentrations!V79*VLOOKUP(IF(ISBLANK($A81),$B81,$A81),Radionuclide_specific,9,FALSE)*VLOOKUP($B$54,Other_food_cons,5,FALSE)*Other_F_local_coll</f>
        <v>0</v>
      </c>
      <c r="W81" s="57">
        <f t="shared" si="50"/>
        <v>0</v>
      </c>
      <c r="X81" s="57">
        <f t="shared" si="51"/>
        <v>0</v>
      </c>
      <c r="Y81" s="57">
        <f t="shared" si="52"/>
        <v>0</v>
      </c>
      <c r="Z81" s="57">
        <f t="shared" si="53"/>
        <v>0</v>
      </c>
      <c r="AA81" s="57">
        <f t="shared" si="54"/>
        <v>0</v>
      </c>
    </row>
    <row r="82" spans="1:27">
      <c r="A82" s="4" t="s">
        <v>27</v>
      </c>
      <c r="B82" s="107"/>
      <c r="C82" s="57">
        <f>Concentrations!C80*VLOOKUP(IF(ISBLANK($A82),$B82,$A82),Radionuclide_specific,9,FALSE)*VLOOKUP($B$54,Other_food_cons,2,FALSE)*Other_F_local</f>
        <v>1.0818193622551956E-10</v>
      </c>
      <c r="D82" s="57">
        <f>Concentrations!D80*VLOOKUP(IF(ISBLANK($A82),$B82,$A82),Radionuclide_specific,9,FALSE)*VLOOKUP($B$54,Other_food_cons,2,FALSE)*Other_F_local_coll</f>
        <v>1.6451485167197678E-11</v>
      </c>
      <c r="E82" s="57">
        <f>Concentrations!E80*VLOOKUP(IF(ISBLANK($A82),$B82,$A82),Radionuclide_specific,9,FALSE)*VLOOKUP($B$54,Other_food_cons,2,FALSE)*Other_F_local_coll</f>
        <v>1.2917451153797988E-12</v>
      </c>
      <c r="F82" s="57">
        <f>Concentrations!F80*VLOOKUP(IF(ISBLANK($A82),$B82,$A82),Radionuclide_specific,9,FALSE)*VLOOKUP($B$54,Other_food_cons,2,FALSE)*Other_F_local_coll</f>
        <v>3.5156505758397642E-13</v>
      </c>
      <c r="G82" s="57">
        <f>Concentrations!G80*VLOOKUP(IF(ISBLANK($A82),$B82,$A82),Radionuclide_specific,9,FALSE)*VLOOKUP($B$54,Other_food_cons,2,FALSE)*Other_F_local_coll</f>
        <v>1.7016626464562867E-13</v>
      </c>
      <c r="H82" s="44">
        <f>Concentrations!H80*VLOOKUP(IF(ISBLANK($A82),$B82,$A82),Radionuclide_specific,9,FALSE)*VLOOKUP($B$54,Other_food_cons,3,FALSE)*Other_F_local</f>
        <v>6.2710607310184002E-10</v>
      </c>
      <c r="I82" s="44">
        <f>Concentrations!I80*VLOOKUP(IF(ISBLANK($A82),$B82,$A82),Radionuclide_specific,9,FALSE)*VLOOKUP($B$54,Other_food_cons,3,FALSE)*Other_F_local_coll</f>
        <v>9.5365516830718515E-11</v>
      </c>
      <c r="J82" s="44">
        <f>Concentrations!J80*VLOOKUP(IF(ISBLANK($A82),$B82,$A82),Radionuclide_specific,9,FALSE)*VLOOKUP($B$54,Other_food_cons,3,FALSE)*Other_F_local_coll</f>
        <v>7.4879525641473933E-12</v>
      </c>
      <c r="K82" s="44">
        <f>Concentrations!K80*VLOOKUP(IF(ISBLANK($A82),$B82,$A82),Radionuclide_specific,9,FALSE)*VLOOKUP($B$54,Other_food_cons,3,FALSE)*Other_F_local_coll</f>
        <v>2.0379426583908959E-12</v>
      </c>
      <c r="L82" s="44">
        <f>Concentrations!L80*VLOOKUP(IF(ISBLANK($A82),$B82,$A82),Radionuclide_specific,9,FALSE)*VLOOKUP($B$54,Other_food_cons,3,FALSE)*Other_F_local_coll</f>
        <v>9.8641512362907573E-13</v>
      </c>
      <c r="M82" s="57">
        <f>Concentrations!M80*VLOOKUP(IF(ISBLANK($A82),$B82,$A82),Radionuclide_specific,9,FALSE)*VLOOKUP($B$54,Other_food_cons,4,FALSE)*Other_F_local</f>
        <v>1.0264509110631089E-11</v>
      </c>
      <c r="N82" s="57">
        <f>Concentrations!N80*VLOOKUP(IF(ISBLANK($A82),$B82,$A82),Radionuclide_specific,9,FALSE)*VLOOKUP($B$54,Other_food_cons,4,FALSE)*Other_F_local_coll</f>
        <v>1.5609483918839129E-12</v>
      </c>
      <c r="O82" s="57">
        <f>Concentrations!O80*VLOOKUP(IF(ISBLANK($A82),$B82,$A82),Radionuclide_specific,9,FALSE)*VLOOKUP($B$54,Other_food_cons,4,FALSE)*Other_F_local_coll</f>
        <v>1.2256324824681214E-13</v>
      </c>
      <c r="P82" s="57">
        <f>Concentrations!P80*VLOOKUP(IF(ISBLANK($A82),$B82,$A82),Radionuclide_specific,9,FALSE)*VLOOKUP($B$54,Other_food_cons,4,FALSE)*Other_F_local_coll</f>
        <v>3.3357165368417665E-14</v>
      </c>
      <c r="Q82" s="57">
        <f>Concentrations!Q80*VLOOKUP(IF(ISBLANK($A82),$B82,$A82),Radionuclide_specific,9,FALSE)*VLOOKUP($B$54,Other_food_cons,4,FALSE)*Other_F_local_coll</f>
        <v>1.614570079551863E-14</v>
      </c>
      <c r="R82" s="44">
        <f>Concentrations!R80*VLOOKUP(IF(ISBLANK($A82),$B82,$A82),Radionuclide_specific,9,FALSE)*VLOOKUP($B$54,Other_food_cons,5,FALSE)*Other_F_local</f>
        <v>1.3170120424658953E-11</v>
      </c>
      <c r="S82" s="44">
        <f>Concentrations!S80*VLOOKUP(IF(ISBLANK($A82),$B82,$A82),Radionuclide_specific,9,FALSE)*VLOOKUP($B$54,Other_food_cons,5,FALSE)*Other_F_local_coll</f>
        <v>2.0028116372849045E-12</v>
      </c>
      <c r="T82" s="44">
        <f>Concentrations!T80*VLOOKUP(IF(ISBLANK($A82),$B82,$A82),Radionuclide_specific,9,FALSE)*VLOOKUP($B$54,Other_food_cons,5,FALSE)*Other_F_local_coll</f>
        <v>1.5725766538373142E-13</v>
      </c>
      <c r="U82" s="44">
        <f>Concentrations!U80*VLOOKUP(IF(ISBLANK($A82),$B82,$A82),Radionuclide_specific,9,FALSE)*VLOOKUP($B$54,Other_food_cons,5,FALSE)*Other_F_local_coll</f>
        <v>4.2799697500615632E-14</v>
      </c>
      <c r="V82" s="44">
        <f>Concentrations!V80*VLOOKUP(IF(ISBLANK($A82),$B82,$A82),Radionuclide_specific,9,FALSE)*VLOOKUP($B$54,Other_food_cons,5,FALSE)*Other_F_local_coll</f>
        <v>2.0716122079063407E-14</v>
      </c>
      <c r="W82" s="57">
        <f t="shared" si="50"/>
        <v>7.5872263886264963E-10</v>
      </c>
      <c r="X82" s="57">
        <f t="shared" si="51"/>
        <v>1.1538076202708501E-10</v>
      </c>
      <c r="Y82" s="57">
        <f t="shared" si="52"/>
        <v>9.0595185931577354E-12</v>
      </c>
      <c r="Z82" s="57">
        <f t="shared" si="53"/>
        <v>2.4656645788439059E-12</v>
      </c>
      <c r="AA82" s="57">
        <f t="shared" si="54"/>
        <v>1.1934432111492864E-12</v>
      </c>
    </row>
    <row r="83" spans="1:27">
      <c r="A83" s="4" t="s">
        <v>23</v>
      </c>
      <c r="B83" s="107"/>
      <c r="C83" s="57">
        <f>Concentrations!C81*VLOOKUP(IF(ISBLANK($A83),$B83,$A83),Radionuclide_specific,9,FALSE)*VLOOKUP($B$54,Other_food_cons,2,FALSE)*Other_F_local</f>
        <v>2.2610499537837988E-11</v>
      </c>
      <c r="D83" s="57">
        <f>Concentrations!D81*VLOOKUP(IF(ISBLANK($A83),$B83,$A83),Radionuclide_specific,9,FALSE)*VLOOKUP($B$54,Other_food_cons,2,FALSE)*Other_F_local_coll</f>
        <v>3.4340264965390691E-12</v>
      </c>
      <c r="E83" s="57">
        <f>Concentrations!E81*VLOOKUP(IF(ISBLANK($A83),$B83,$A83),Radionuclide_specific,9,FALSE)*VLOOKUP($B$54,Other_food_cons,2,FALSE)*Other_F_local_coll</f>
        <v>2.677204865267827E-13</v>
      </c>
      <c r="F83" s="57">
        <f>Concentrations!F81*VLOOKUP(IF(ISBLANK($A83),$B83,$A83),Radionuclide_specific,9,FALSE)*VLOOKUP($B$54,Other_food_cons,2,FALSE)*Other_F_local_coll</f>
        <v>7.1935244493983795E-14</v>
      </c>
      <c r="G83" s="57">
        <f>Concentrations!G81*VLOOKUP(IF(ISBLANK($A83),$B83,$A83),Radionuclide_specific,9,FALSE)*VLOOKUP($B$54,Other_food_cons,2,FALSE)*Other_F_local_coll</f>
        <v>3.432590357725992E-14</v>
      </c>
      <c r="H83" s="44">
        <f>Concentrations!H81*VLOOKUP(IF(ISBLANK($A83),$B83,$A83),Radionuclide_specific,9,FALSE)*VLOOKUP($B$54,Other_food_cons,3,FALSE)*Other_F_local</f>
        <v>7.4073653918606747E-10</v>
      </c>
      <c r="I83" s="44">
        <f>Concentrations!I81*VLOOKUP(IF(ISBLANK($A83),$B83,$A83),Radionuclide_specific,9,FALSE)*VLOOKUP($B$54,Other_food_cons,3,FALSE)*Other_F_local_coll</f>
        <v>1.1250122529415088E-10</v>
      </c>
      <c r="J83" s="44">
        <f>Concentrations!J81*VLOOKUP(IF(ISBLANK($A83),$B83,$A83),Radionuclide_specific,9,FALSE)*VLOOKUP($B$54,Other_food_cons,3,FALSE)*Other_F_local_coll</f>
        <v>8.7707193875656232E-12</v>
      </c>
      <c r="K83" s="44">
        <f>Concentrations!K81*VLOOKUP(IF(ISBLANK($A83),$B83,$A83),Radionuclide_specific,9,FALSE)*VLOOKUP($B$54,Other_food_cons,3,FALSE)*Other_F_local_coll</f>
        <v>2.3566513407988278E-12</v>
      </c>
      <c r="L83" s="44">
        <f>Concentrations!L81*VLOOKUP(IF(ISBLANK($A83),$B83,$A83),Radionuclide_specific,9,FALSE)*VLOOKUP($B$54,Other_food_cons,3,FALSE)*Other_F_local_coll</f>
        <v>1.1245417633389199E-12</v>
      </c>
      <c r="M83" s="57">
        <f>Concentrations!M81*VLOOKUP(IF(ISBLANK($A83),$B83,$A83),Radionuclide_specific,9,FALSE)*VLOOKUP($B$54,Other_food_cons,4,FALSE)*Other_F_local</f>
        <v>1.1731252657165695E-10</v>
      </c>
      <c r="N83" s="57">
        <f>Concentrations!N81*VLOOKUP(IF(ISBLANK($A83),$B83,$A83),Radionuclide_specific,9,FALSE)*VLOOKUP($B$54,Other_food_cons,4,FALSE)*Other_F_local_coll</f>
        <v>1.7817135085797154E-11</v>
      </c>
      <c r="O83" s="57">
        <f>Concentrations!O81*VLOOKUP(IF(ISBLANK($A83),$B83,$A83),Radionuclide_specific,9,FALSE)*VLOOKUP($B$54,Other_food_cons,4,FALSE)*Other_F_local_coll</f>
        <v>1.3890434679203577E-12</v>
      </c>
      <c r="P83" s="57">
        <f>Concentrations!P81*VLOOKUP(IF(ISBLANK($A83),$B83,$A83),Radionuclide_specific,9,FALSE)*VLOOKUP($B$54,Other_food_cons,4,FALSE)*Other_F_local_coll</f>
        <v>3.7322949309531439E-13</v>
      </c>
      <c r="Q83" s="57">
        <f>Concentrations!Q81*VLOOKUP(IF(ISBLANK($A83),$B83,$A83),Radionuclide_specific,9,FALSE)*VLOOKUP($B$54,Other_food_cons,4,FALSE)*Other_F_local_coll</f>
        <v>1.780968380979205E-13</v>
      </c>
      <c r="R83" s="44">
        <f>Concentrations!R81*VLOOKUP(IF(ISBLANK($A83),$B83,$A83),Radionuclide_specific,9,FALSE)*VLOOKUP($B$54,Other_food_cons,5,FALSE)*Other_F_local</f>
        <v>1.0019316221291996E-10</v>
      </c>
      <c r="S83" s="44">
        <f>Concentrations!S81*VLOOKUP(IF(ISBLANK($A83),$B83,$A83),Radionuclide_specific,9,FALSE)*VLOOKUP($B$54,Other_food_cons,5,FALSE)*Other_F_local_coll</f>
        <v>1.5217088558146189E-11</v>
      </c>
      <c r="T83" s="44">
        <f>Concentrations!T81*VLOOKUP(IF(ISBLANK($A83),$B83,$A83),Radionuclide_specific,9,FALSE)*VLOOKUP($B$54,Other_food_cons,5,FALSE)*Other_F_local_coll</f>
        <v>1.1863409779784402E-12</v>
      </c>
      <c r="U83" s="44">
        <f>Concentrations!U81*VLOOKUP(IF(ISBLANK($A83),$B83,$A83),Radionuclide_specific,9,FALSE)*VLOOKUP($B$54,Other_food_cons,5,FALSE)*Other_F_local_coll</f>
        <v>3.1876428065423214E-13</v>
      </c>
      <c r="V83" s="44">
        <f>Concentrations!V81*VLOOKUP(IF(ISBLANK($A83),$B83,$A83),Radionuclide_specific,9,FALSE)*VLOOKUP($B$54,Other_food_cons,5,FALSE)*Other_F_local_coll</f>
        <v>1.5210724643504757E-13</v>
      </c>
      <c r="W83" s="57">
        <f t="shared" si="50"/>
        <v>9.808527275084823E-10</v>
      </c>
      <c r="X83" s="57">
        <f t="shared" si="51"/>
        <v>1.4896947543463328E-10</v>
      </c>
      <c r="Y83" s="57">
        <f t="shared" si="52"/>
        <v>1.1613824319991202E-11</v>
      </c>
      <c r="Z83" s="57">
        <f t="shared" si="53"/>
        <v>3.1205803590423578E-12</v>
      </c>
      <c r="AA83" s="57">
        <f t="shared" si="54"/>
        <v>1.4890717514491478E-12</v>
      </c>
    </row>
    <row r="84" spans="1:27">
      <c r="A84" s="4" t="s">
        <v>29</v>
      </c>
      <c r="B84" s="107"/>
      <c r="C84" s="57">
        <f>Concentrations!C82*VLOOKUP(IF(ISBLANK($A84),$B84,$A84),Radionuclide_specific,9,FALSE)*VLOOKUP($B$54,Other_food_cons,2,FALSE)*Other_F_local</f>
        <v>0</v>
      </c>
      <c r="D84" s="57">
        <f>Concentrations!D82*VLOOKUP(IF(ISBLANK($A84),$B84,$A84),Radionuclide_specific,9,FALSE)*VLOOKUP($B$54,Other_food_cons,2,FALSE)*Other_F_local_coll</f>
        <v>0</v>
      </c>
      <c r="E84" s="57">
        <f>Concentrations!E82*VLOOKUP(IF(ISBLANK($A84),$B84,$A84),Radionuclide_specific,9,FALSE)*VLOOKUP($B$54,Other_food_cons,2,FALSE)*Other_F_local_coll</f>
        <v>0</v>
      </c>
      <c r="F84" s="57">
        <f>Concentrations!F82*VLOOKUP(IF(ISBLANK($A84),$B84,$A84),Radionuclide_specific,9,FALSE)*VLOOKUP($B$54,Other_food_cons,2,FALSE)*Other_F_local_coll</f>
        <v>0</v>
      </c>
      <c r="G84" s="57">
        <f>Concentrations!G82*VLOOKUP(IF(ISBLANK($A84),$B84,$A84),Radionuclide_specific,9,FALSE)*VLOOKUP($B$54,Other_food_cons,2,FALSE)*Other_F_local_coll</f>
        <v>0</v>
      </c>
      <c r="H84" s="44">
        <f>Concentrations!H82*VLOOKUP(IF(ISBLANK($A84),$B84,$A84),Radionuclide_specific,9,FALSE)*VLOOKUP($B$54,Other_food_cons,3,FALSE)*Other_F_local</f>
        <v>0</v>
      </c>
      <c r="I84" s="44">
        <f>Concentrations!I82*VLOOKUP(IF(ISBLANK($A84),$B84,$A84),Radionuclide_specific,9,FALSE)*VLOOKUP($B$54,Other_food_cons,3,FALSE)*Other_F_local_coll</f>
        <v>0</v>
      </c>
      <c r="J84" s="44">
        <f>Concentrations!J82*VLOOKUP(IF(ISBLANK($A84),$B84,$A84),Radionuclide_specific,9,FALSE)*VLOOKUP($B$54,Other_food_cons,3,FALSE)*Other_F_local_coll</f>
        <v>0</v>
      </c>
      <c r="K84" s="44">
        <f>Concentrations!K82*VLOOKUP(IF(ISBLANK($A84),$B84,$A84),Radionuclide_specific,9,FALSE)*VLOOKUP($B$54,Other_food_cons,3,FALSE)*Other_F_local_coll</f>
        <v>0</v>
      </c>
      <c r="L84" s="44">
        <f>Concentrations!L82*VLOOKUP(IF(ISBLANK($A84),$B84,$A84),Radionuclide_specific,9,FALSE)*VLOOKUP($B$54,Other_food_cons,3,FALSE)*Other_F_local_coll</f>
        <v>0</v>
      </c>
      <c r="M84" s="57">
        <f>Concentrations!M82*VLOOKUP(IF(ISBLANK($A84),$B84,$A84),Radionuclide_specific,9,FALSE)*VLOOKUP($B$54,Other_food_cons,4,FALSE)*Other_F_local</f>
        <v>0</v>
      </c>
      <c r="N84" s="57">
        <f>Concentrations!N82*VLOOKUP(IF(ISBLANK($A84),$B84,$A84),Radionuclide_specific,9,FALSE)*VLOOKUP($B$54,Other_food_cons,4,FALSE)*Other_F_local_coll</f>
        <v>0</v>
      </c>
      <c r="O84" s="57">
        <f>Concentrations!O82*VLOOKUP(IF(ISBLANK($A84),$B84,$A84),Radionuclide_specific,9,FALSE)*VLOOKUP($B$54,Other_food_cons,4,FALSE)*Other_F_local_coll</f>
        <v>0</v>
      </c>
      <c r="P84" s="57">
        <f>Concentrations!P82*VLOOKUP(IF(ISBLANK($A84),$B84,$A84),Radionuclide_specific,9,FALSE)*VLOOKUP($B$54,Other_food_cons,4,FALSE)*Other_F_local_coll</f>
        <v>0</v>
      </c>
      <c r="Q84" s="57">
        <f>Concentrations!Q82*VLOOKUP(IF(ISBLANK($A84),$B84,$A84),Radionuclide_specific,9,FALSE)*VLOOKUP($B$54,Other_food_cons,4,FALSE)*Other_F_local_coll</f>
        <v>0</v>
      </c>
      <c r="R84" s="44">
        <f>Concentrations!R82*VLOOKUP(IF(ISBLANK($A84),$B84,$A84),Radionuclide_specific,9,FALSE)*VLOOKUP($B$54,Other_food_cons,5,FALSE)*Other_F_local</f>
        <v>0</v>
      </c>
      <c r="S84" s="44">
        <f>Concentrations!S82*VLOOKUP(IF(ISBLANK($A84),$B84,$A84),Radionuclide_specific,9,FALSE)*VLOOKUP($B$54,Other_food_cons,5,FALSE)*Other_F_local_coll</f>
        <v>0</v>
      </c>
      <c r="T84" s="44">
        <f>Concentrations!T82*VLOOKUP(IF(ISBLANK($A84),$B84,$A84),Radionuclide_specific,9,FALSE)*VLOOKUP($B$54,Other_food_cons,5,FALSE)*Other_F_local_coll</f>
        <v>0</v>
      </c>
      <c r="U84" s="44">
        <f>Concentrations!U82*VLOOKUP(IF(ISBLANK($A84),$B84,$A84),Radionuclide_specific,9,FALSE)*VLOOKUP($B$54,Other_food_cons,5,FALSE)*Other_F_local_coll</f>
        <v>0</v>
      </c>
      <c r="V84" s="44">
        <f>Concentrations!V82*VLOOKUP(IF(ISBLANK($A84),$B84,$A84),Radionuclide_specific,9,FALSE)*VLOOKUP($B$54,Other_food_cons,5,FALSE)*Other_F_local_coll</f>
        <v>0</v>
      </c>
      <c r="W84" s="57">
        <f t="shared" si="50"/>
        <v>0</v>
      </c>
      <c r="X84" s="57">
        <f t="shared" si="51"/>
        <v>0</v>
      </c>
      <c r="Y84" s="57">
        <f t="shared" si="52"/>
        <v>0</v>
      </c>
      <c r="Z84" s="57">
        <f t="shared" si="53"/>
        <v>0</v>
      </c>
      <c r="AA84" s="57">
        <f t="shared" si="54"/>
        <v>0</v>
      </c>
    </row>
    <row r="85" spans="1:27">
      <c r="A85" s="4"/>
      <c r="B85" s="107" t="s">
        <v>30</v>
      </c>
      <c r="C85" s="57">
        <v>0</v>
      </c>
      <c r="D85" s="57">
        <v>0</v>
      </c>
      <c r="E85" s="57">
        <v>0</v>
      </c>
      <c r="F85" s="57">
        <v>0</v>
      </c>
      <c r="G85" s="57">
        <v>0</v>
      </c>
      <c r="H85" s="44">
        <v>0</v>
      </c>
      <c r="I85" s="44">
        <v>0</v>
      </c>
      <c r="J85" s="44">
        <v>0</v>
      </c>
      <c r="K85" s="44">
        <v>0</v>
      </c>
      <c r="L85" s="44">
        <v>0</v>
      </c>
      <c r="M85" s="57">
        <v>0</v>
      </c>
      <c r="N85" s="57">
        <v>0</v>
      </c>
      <c r="O85" s="57">
        <v>0</v>
      </c>
      <c r="P85" s="57">
        <v>0</v>
      </c>
      <c r="Q85" s="57">
        <v>0</v>
      </c>
      <c r="R85" s="44">
        <v>0</v>
      </c>
      <c r="S85" s="44">
        <v>0</v>
      </c>
      <c r="T85" s="44">
        <v>0</v>
      </c>
      <c r="U85" s="44">
        <v>0</v>
      </c>
      <c r="V85" s="44">
        <v>0</v>
      </c>
      <c r="W85" s="57">
        <v>0</v>
      </c>
      <c r="X85" s="57">
        <v>0</v>
      </c>
      <c r="Y85" s="57">
        <v>0</v>
      </c>
      <c r="Z85" s="57">
        <v>0</v>
      </c>
      <c r="AA85" s="57">
        <v>0</v>
      </c>
    </row>
    <row r="86" spans="1:27">
      <c r="A86" s="4"/>
      <c r="B86" s="107" t="s">
        <v>31</v>
      </c>
      <c r="C86" s="57">
        <v>0</v>
      </c>
      <c r="D86" s="57">
        <v>0</v>
      </c>
      <c r="E86" s="57">
        <v>0</v>
      </c>
      <c r="F86" s="57">
        <v>0</v>
      </c>
      <c r="G86" s="57">
        <v>0</v>
      </c>
      <c r="H86" s="44">
        <v>0</v>
      </c>
      <c r="I86" s="44">
        <v>0</v>
      </c>
      <c r="J86" s="44">
        <v>0</v>
      </c>
      <c r="K86" s="44">
        <v>0</v>
      </c>
      <c r="L86" s="44">
        <v>0</v>
      </c>
      <c r="M86" s="57">
        <v>0</v>
      </c>
      <c r="N86" s="57">
        <v>0</v>
      </c>
      <c r="O86" s="57">
        <v>0</v>
      </c>
      <c r="P86" s="57">
        <v>0</v>
      </c>
      <c r="Q86" s="57">
        <v>0</v>
      </c>
      <c r="R86" s="44">
        <v>0</v>
      </c>
      <c r="S86" s="44">
        <v>0</v>
      </c>
      <c r="T86" s="44">
        <v>0</v>
      </c>
      <c r="U86" s="44">
        <v>0</v>
      </c>
      <c r="V86" s="44">
        <v>0</v>
      </c>
      <c r="W86" s="57">
        <v>0</v>
      </c>
      <c r="X86" s="57">
        <v>0</v>
      </c>
      <c r="Y86" s="57">
        <v>0</v>
      </c>
      <c r="Z86" s="57">
        <v>0</v>
      </c>
      <c r="AA86" s="57">
        <v>0</v>
      </c>
    </row>
    <row r="87" spans="1:27">
      <c r="A87" s="4"/>
      <c r="B87" s="107" t="s">
        <v>32</v>
      </c>
      <c r="C87" s="57">
        <v>0</v>
      </c>
      <c r="D87" s="57">
        <v>0</v>
      </c>
      <c r="E87" s="57">
        <v>0</v>
      </c>
      <c r="F87" s="57">
        <v>0</v>
      </c>
      <c r="G87" s="57">
        <v>0</v>
      </c>
      <c r="H87" s="44">
        <v>0</v>
      </c>
      <c r="I87" s="44">
        <v>0</v>
      </c>
      <c r="J87" s="44">
        <v>0</v>
      </c>
      <c r="K87" s="44">
        <v>0</v>
      </c>
      <c r="L87" s="44">
        <v>0</v>
      </c>
      <c r="M87" s="57">
        <v>0</v>
      </c>
      <c r="N87" s="57">
        <v>0</v>
      </c>
      <c r="O87" s="57">
        <v>0</v>
      </c>
      <c r="P87" s="57">
        <v>0</v>
      </c>
      <c r="Q87" s="57">
        <v>0</v>
      </c>
      <c r="R87" s="44">
        <v>0</v>
      </c>
      <c r="S87" s="44">
        <v>0</v>
      </c>
      <c r="T87" s="44">
        <v>0</v>
      </c>
      <c r="U87" s="44">
        <v>0</v>
      </c>
      <c r="V87" s="44">
        <v>0</v>
      </c>
      <c r="W87" s="57">
        <v>0</v>
      </c>
      <c r="X87" s="57">
        <v>0</v>
      </c>
      <c r="Y87" s="57">
        <v>0</v>
      </c>
      <c r="Z87" s="57">
        <v>0</v>
      </c>
      <c r="AA87" s="57">
        <v>0</v>
      </c>
    </row>
    <row r="88" spans="1:27">
      <c r="A88" s="4"/>
      <c r="B88" s="107" t="s">
        <v>33</v>
      </c>
      <c r="C88" s="57">
        <v>0</v>
      </c>
      <c r="D88" s="57">
        <v>0</v>
      </c>
      <c r="E88" s="57">
        <v>0</v>
      </c>
      <c r="F88" s="57">
        <v>0</v>
      </c>
      <c r="G88" s="57">
        <v>0</v>
      </c>
      <c r="H88" s="44">
        <v>0</v>
      </c>
      <c r="I88" s="44">
        <v>0</v>
      </c>
      <c r="J88" s="44">
        <v>0</v>
      </c>
      <c r="K88" s="44">
        <v>0</v>
      </c>
      <c r="L88" s="44">
        <v>0</v>
      </c>
      <c r="M88" s="57">
        <v>0</v>
      </c>
      <c r="N88" s="57">
        <v>0</v>
      </c>
      <c r="O88" s="57">
        <v>0</v>
      </c>
      <c r="P88" s="57">
        <v>0</v>
      </c>
      <c r="Q88" s="57">
        <v>0</v>
      </c>
      <c r="R88" s="44">
        <v>0</v>
      </c>
      <c r="S88" s="44">
        <v>0</v>
      </c>
      <c r="T88" s="44">
        <v>0</v>
      </c>
      <c r="U88" s="44">
        <v>0</v>
      </c>
      <c r="V88" s="44">
        <v>0</v>
      </c>
      <c r="W88" s="57">
        <v>0</v>
      </c>
      <c r="X88" s="57">
        <v>0</v>
      </c>
      <c r="Y88" s="57">
        <v>0</v>
      </c>
      <c r="Z88" s="57">
        <v>0</v>
      </c>
      <c r="AA88" s="57">
        <v>0</v>
      </c>
    </row>
    <row r="89" spans="1:27">
      <c r="A89" s="4" t="s">
        <v>16</v>
      </c>
      <c r="B89" s="107"/>
      <c r="C89" s="57">
        <f>Concentrations!C87*VLOOKUP(IF(ISBLANK($A89),$B89,$A89),Radionuclide_specific,9,FALSE)*VLOOKUP($B$54,Other_food_cons,2,FALSE)*Other_F_local</f>
        <v>2.8091742093081723E-10</v>
      </c>
      <c r="D89" s="57">
        <f>Concentrations!D87*VLOOKUP(IF(ISBLANK($A89),$B89,$A89),Radionuclide_specific,9,FALSE)*VLOOKUP($B$54,Other_food_cons,2,FALSE)*Other_F_local_coll</f>
        <v>4.2720716667406576E-11</v>
      </c>
      <c r="E89" s="57">
        <f>Concentrations!E87*VLOOKUP(IF(ISBLANK($A89),$B89,$A89),Radionuclide_specific,9,FALSE)*VLOOKUP($B$54,Other_food_cons,2,FALSE)*Other_F_local_coll</f>
        <v>3.3547719903856117E-12</v>
      </c>
      <c r="F89" s="57">
        <f>Concentrations!F87*VLOOKUP(IF(ISBLANK($A89),$B89,$A89),Radionuclide_specific,9,FALSE)*VLOOKUP($B$54,Other_food_cons,2,FALSE)*Other_F_local_coll</f>
        <v>9.1324405489707742E-13</v>
      </c>
      <c r="G89" s="57">
        <f>Concentrations!G87*VLOOKUP(IF(ISBLANK($A89),$B89,$A89),Radionuclide_specific,9,FALSE)*VLOOKUP($B$54,Other_food_cons,2,FALSE)*Other_F_local_coll</f>
        <v>4.4214033680630976E-13</v>
      </c>
      <c r="H89" s="44">
        <f>Concentrations!H87*VLOOKUP(IF(ISBLANK($A89),$B89,$A89),Radionuclide_specific,9,FALSE)*VLOOKUP($B$54,Other_food_cons,3,FALSE)*Other_F_local</f>
        <v>5.5258176645884806E-10</v>
      </c>
      <c r="I89" s="44">
        <f>Concentrations!I87*VLOOKUP(IF(ISBLANK($A89),$B89,$A89),Radionuclide_specific,9,FALSE)*VLOOKUP($B$54,Other_food_cons,3,FALSE)*Other_F_local_coll</f>
        <v>8.4034265309153616E-11</v>
      </c>
      <c r="J89" s="44">
        <f>Concentrations!J87*VLOOKUP(IF(ISBLANK($A89),$B89,$A89),Radionuclide_specific,9,FALSE)*VLOOKUP($B$54,Other_food_cons,3,FALSE)*Other_F_local_coll</f>
        <v>6.5990419048111906E-12</v>
      </c>
      <c r="K89" s="44">
        <f>Concentrations!K87*VLOOKUP(IF(ISBLANK($A89),$B89,$A89),Radionuclide_specific,9,FALSE)*VLOOKUP($B$54,Other_food_cons,3,FALSE)*Other_F_local_coll</f>
        <v>1.7964069703863211E-12</v>
      </c>
      <c r="L89" s="44">
        <f>Concentrations!L87*VLOOKUP(IF(ISBLANK($A89),$B89,$A89),Radionuclide_specific,9,FALSE)*VLOOKUP($B$54,Other_food_cons,3,FALSE)*Other_F_local_coll</f>
        <v>8.6971711304195032E-13</v>
      </c>
      <c r="M89" s="57">
        <f>Concentrations!M87*VLOOKUP(IF(ISBLANK($A89),$B89,$A89),Radionuclide_specific,9,FALSE)*VLOOKUP($B$54,Other_food_cons,4,FALSE)*Other_F_local</f>
        <v>5.6097430132001458E-11</v>
      </c>
      <c r="N89" s="57">
        <f>Concentrations!N87*VLOOKUP(IF(ISBLANK($A89),$B89,$A89),Radionuclide_specific,9,FALSE)*VLOOKUP($B$54,Other_food_cons,4,FALSE)*Other_F_local_coll</f>
        <v>8.5310566019651463E-12</v>
      </c>
      <c r="O89" s="57">
        <f>Concentrations!O87*VLOOKUP(IF(ISBLANK($A89),$B89,$A89),Radionuclide_specific,9,FALSE)*VLOOKUP($B$54,Other_food_cons,4,FALSE)*Other_F_local_coll</f>
        <v>6.6992672336187975E-13</v>
      </c>
      <c r="P89" s="57">
        <f>Concentrations!P87*VLOOKUP(IF(ISBLANK($A89),$B89,$A89),Radionuclide_specific,9,FALSE)*VLOOKUP($B$54,Other_food_cons,4,FALSE)*Other_F_local_coll</f>
        <v>1.8236905491052228E-13</v>
      </c>
      <c r="Q89" s="57">
        <f>Concentrations!Q87*VLOOKUP(IF(ISBLANK($A89),$B89,$A89),Radionuclide_specific,9,FALSE)*VLOOKUP($B$54,Other_food_cons,4,FALSE)*Other_F_local_coll</f>
        <v>8.8292625535103016E-14</v>
      </c>
      <c r="R89" s="44">
        <f>Concentrations!R87*VLOOKUP(IF(ISBLANK($A89),$B89,$A89),Radionuclide_specific,9,FALSE)*VLOOKUP($B$54,Other_food_cons,5,FALSE)*Other_F_local</f>
        <v>7.2817581883650956E-12</v>
      </c>
      <c r="S89" s="44">
        <f>Concentrations!S87*VLOOKUP(IF(ISBLANK($A89),$B89,$A89),Radionuclide_specific,9,FALSE)*VLOOKUP($B$54,Other_food_cons,5,FALSE)*Other_F_local_coll</f>
        <v>1.1073785576378496E-12</v>
      </c>
      <c r="T89" s="44">
        <f>Concentrations!T87*VLOOKUP(IF(ISBLANK($A89),$B89,$A89),Radionuclide_specific,9,FALSE)*VLOOKUP($B$54,Other_food_cons,5,FALSE)*Other_F_local_coll</f>
        <v>8.6960211759542135E-14</v>
      </c>
      <c r="U89" s="44">
        <f>Concentrations!U87*VLOOKUP(IF(ISBLANK($A89),$B89,$A89),Radionuclide_specific,9,FALSE)*VLOOKUP($B$54,Other_food_cons,5,FALSE)*Other_F_local_coll</f>
        <v>2.367251682963538E-14</v>
      </c>
      <c r="V89" s="44">
        <f>Concentrations!V87*VLOOKUP(IF(ISBLANK($A89),$B89,$A89),Radionuclide_specific,9,FALSE)*VLOOKUP($B$54,Other_food_cons,5,FALSE)*Other_F_local_coll</f>
        <v>1.1460873474054649E-14</v>
      </c>
      <c r="W89" s="57">
        <f t="shared" si="50"/>
        <v>8.9687837571003179E-10</v>
      </c>
      <c r="X89" s="57">
        <f t="shared" si="51"/>
        <v>1.3639341713616317E-10</v>
      </c>
      <c r="Y89" s="57">
        <f t="shared" si="52"/>
        <v>1.0710700830318225E-11</v>
      </c>
      <c r="Z89" s="57">
        <f t="shared" si="53"/>
        <v>2.9156925970235557E-12</v>
      </c>
      <c r="AA89" s="57">
        <f t="shared" si="54"/>
        <v>1.4116109488574178E-12</v>
      </c>
    </row>
    <row r="90" spans="1:27">
      <c r="A90" s="4" t="s">
        <v>176</v>
      </c>
      <c r="B90" s="107"/>
      <c r="C90" s="57">
        <f>Concentrations!C88*VLOOKUP(IF(ISBLANK($A90),$B90,$A90),Radionuclide_specific,9,FALSE)*VLOOKUP($B$54,Other_food_cons,2,FALSE)*Other_F_local</f>
        <v>6.3526859968540679E-12</v>
      </c>
      <c r="D90" s="57">
        <f>Concentrations!D88*VLOOKUP(IF(ISBLANK($A90),$B90,$A90),Radionuclide_specific,9,FALSE)*VLOOKUP($B$54,Other_food_cons,2,FALSE)*Other_F_local_coll</f>
        <v>9.660895354584085E-13</v>
      </c>
      <c r="E90" s="57">
        <f>Concentrations!E88*VLOOKUP(IF(ISBLANK($A90),$B90,$A90),Radionuclide_specific,9,FALSE)*VLOOKUP($B$54,Other_food_cons,2,FALSE)*Other_F_local_coll</f>
        <v>7.5865196472789335E-14</v>
      </c>
      <c r="F90" s="57">
        <f>Concentrations!F88*VLOOKUP(IF(ISBLANK($A90),$B90,$A90),Radionuclide_specific,9,FALSE)*VLOOKUP($B$54,Other_food_cons,2,FALSE)*Other_F_local_coll</f>
        <v>2.0652267739172659E-14</v>
      </c>
      <c r="G90" s="57">
        <f>Concentrations!G88*VLOOKUP(IF(ISBLANK($A90),$B90,$A90),Radionuclide_specific,9,FALSE)*VLOOKUP($B$54,Other_food_cons,2,FALSE)*Other_F_local_coll</f>
        <v>9.9986758991816358E-15</v>
      </c>
      <c r="H90" s="44">
        <f>Concentrations!H88*VLOOKUP(IF(ISBLANK($A90),$B90,$A90),Radionuclide_specific,9,FALSE)*VLOOKUP($B$54,Other_food_cons,3,FALSE)*Other_F_local</f>
        <v>1.4587068503160888E-10</v>
      </c>
      <c r="I90" s="44">
        <f>Concentrations!I88*VLOOKUP(IF(ISBLANK($A90),$B90,$A90),Radionuclide_specific,9,FALSE)*VLOOKUP($B$54,Other_food_cons,3,FALSE)*Other_F_local_coll</f>
        <v>2.2183394930738635E-11</v>
      </c>
      <c r="J90" s="44">
        <f>Concentrations!J88*VLOOKUP(IF(ISBLANK($A90),$B90,$A90),Radionuclide_specific,9,FALSE)*VLOOKUP($B$54,Other_food_cons,3,FALSE)*Other_F_local_coll</f>
        <v>1.7420203336074941E-12</v>
      </c>
      <c r="K90" s="44">
        <f>Concentrations!K88*VLOOKUP(IF(ISBLANK($A90),$B90,$A90),Radionuclide_specific,9,FALSE)*VLOOKUP($B$54,Other_food_cons,3,FALSE)*Other_F_local_coll</f>
        <v>4.7421837692925029E-13</v>
      </c>
      <c r="L90" s="44">
        <f>Concentrations!L88*VLOOKUP(IF(ISBLANK($A90),$B90,$A90),Radionuclide_specific,9,FALSE)*VLOOKUP($B$54,Other_food_cons,3,FALSE)*Other_F_local_coll</f>
        <v>2.2959008261150292E-13</v>
      </c>
      <c r="M90" s="57">
        <f>Concentrations!M88*VLOOKUP(IF(ISBLANK($A90),$B90,$A90),Radionuclide_specific,9,FALSE)*VLOOKUP($B$54,Other_food_cons,4,FALSE)*Other_F_local</f>
        <v>4.1569204864027546E-14</v>
      </c>
      <c r="N90" s="57">
        <f>Concentrations!N88*VLOOKUP(IF(ISBLANK($A90),$B90,$A90),Radionuclide_specific,9,FALSE)*VLOOKUP($B$54,Other_food_cons,4,FALSE)*Other_F_local_coll</f>
        <v>6.3216683205106205E-15</v>
      </c>
      <c r="O90" s="57">
        <f>Concentrations!O88*VLOOKUP(IF(ISBLANK($A90),$B90,$A90),Radionuclide_specific,9,FALSE)*VLOOKUP($B$54,Other_food_cons,4,FALSE)*Other_F_local_coll</f>
        <v>4.9642873829885675E-16</v>
      </c>
      <c r="P90" s="57">
        <f>Concentrations!P88*VLOOKUP(IF(ISBLANK($A90),$B90,$A90),Radionuclide_specific,9,FALSE)*VLOOKUP($B$54,Other_food_cons,4,FALSE)*Other_F_local_coll</f>
        <v>1.3513942747706325E-16</v>
      </c>
      <c r="Q90" s="57">
        <f>Concentrations!Q88*VLOOKUP(IF(ISBLANK($A90),$B90,$A90),Radionuclide_specific,9,FALSE)*VLOOKUP($B$54,Other_food_cons,4,FALSE)*Other_F_local_coll</f>
        <v>6.5426971682202617E-17</v>
      </c>
      <c r="R90" s="44">
        <f>Concentrations!R88*VLOOKUP(IF(ISBLANK($A90),$B90,$A90),Radionuclide_specific,9,FALSE)*VLOOKUP($B$54,Other_food_cons,5,FALSE)*Other_F_local</f>
        <v>3.7076843398640303E-13</v>
      </c>
      <c r="S90" s="44">
        <f>Concentrations!S88*VLOOKUP(IF(ISBLANK($A90),$B90,$A90),Radionuclide_specific,9,FALSE)*VLOOKUP($B$54,Other_food_cons,5,FALSE)*Other_F_local_coll</f>
        <v>5.6384890474666737E-14</v>
      </c>
      <c r="T90" s="44">
        <f>Concentrations!T88*VLOOKUP(IF(ISBLANK($A90),$B90,$A90),Radionuclide_specific,9,FALSE)*VLOOKUP($B$54,Other_food_cons,5,FALSE)*Other_F_local_coll</f>
        <v>4.4277995330190164E-15</v>
      </c>
      <c r="U90" s="44">
        <f>Concentrations!U88*VLOOKUP(IF(ISBLANK($A90),$B90,$A90),Radionuclide_specific,9,FALSE)*VLOOKUP($B$54,Other_food_cons,5,FALSE)*Other_F_local_coll</f>
        <v>1.2053498270987907E-15</v>
      </c>
      <c r="V90" s="44">
        <f>Concentrations!V88*VLOOKUP(IF(ISBLANK($A90),$B90,$A90),Radionuclide_specific,9,FALSE)*VLOOKUP($B$54,Other_food_cons,5,FALSE)*Other_F_local_coll</f>
        <v>5.8356314272624441E-16</v>
      </c>
      <c r="W90" s="57">
        <f t="shared" ref="W90" si="65">C90+H90+M90+R90</f>
        <v>1.5263570866731339E-10</v>
      </c>
      <c r="X90" s="57">
        <f t="shared" ref="X90" si="66">D90+I90+N90+S90</f>
        <v>2.3212191024992223E-11</v>
      </c>
      <c r="Y90" s="57">
        <f t="shared" ref="Y90" si="67">E90+J90+O90+T90</f>
        <v>1.8228097583516014E-12</v>
      </c>
      <c r="Z90" s="57">
        <f t="shared" ref="Z90" si="68">F90+K90+P90+U90</f>
        <v>4.9621113392299882E-13</v>
      </c>
      <c r="AA90" s="57">
        <f t="shared" ref="AA90" si="69">G90+L90+Q90+V90</f>
        <v>2.4023774862509295E-13</v>
      </c>
    </row>
    <row r="91" spans="1:27">
      <c r="A91" s="4" t="s">
        <v>24</v>
      </c>
      <c r="B91" s="107"/>
      <c r="C91" s="57">
        <f>Concentrations!C89*VLOOKUP(IF(ISBLANK($A91),$B91,$A91),Radionuclide_specific,9,FALSE)*VLOOKUP($B$54,Other_food_cons,2,FALSE)*Other_F_local</f>
        <v>6.9577037158053102E-12</v>
      </c>
      <c r="D91" s="57">
        <f>Concentrations!D89*VLOOKUP(IF(ISBLANK($A91),$B91,$A91),Radionuclide_specific,9,FALSE)*VLOOKUP($B$54,Other_food_cons,2,FALSE)*Other_F_local_coll</f>
        <v>1.0580980701957013E-12</v>
      </c>
      <c r="E91" s="57">
        <f>Concentrations!E89*VLOOKUP(IF(ISBLANK($A91),$B91,$A91),Radionuclide_specific,9,FALSE)*VLOOKUP($B$54,Other_food_cons,2,FALSE)*Other_F_local_coll</f>
        <v>8.3090456837411983E-14</v>
      </c>
      <c r="F91" s="57">
        <f>Concentrations!F89*VLOOKUP(IF(ISBLANK($A91),$B91,$A91),Radionuclide_specific,9,FALSE)*VLOOKUP($B$54,Other_food_cons,2,FALSE)*Other_F_local_coll</f>
        <v>2.2619152802213475E-14</v>
      </c>
      <c r="G91" s="57">
        <f>Concentrations!G89*VLOOKUP(IF(ISBLANK($A91),$B91,$A91),Radionuclide_specific,9,FALSE)*VLOOKUP($B$54,Other_food_cons,2,FALSE)*Other_F_local_coll</f>
        <v>1.0950932700418067E-14</v>
      </c>
      <c r="H91" s="44">
        <f>Concentrations!H89*VLOOKUP(IF(ISBLANK($A91),$B91,$A91),Radionuclide_specific,9,FALSE)*VLOOKUP($B$54,Other_food_cons,3,FALSE)*Other_F_local</f>
        <v>1.5976313133910526E-10</v>
      </c>
      <c r="I91" s="44">
        <f>Concentrations!I89*VLOOKUP(IF(ISBLANK($A91),$B91,$A91),Radionuclide_specific,9,FALSE)*VLOOKUP($B$54,Other_food_cons,3,FALSE)*Other_F_local_coll</f>
        <v>2.4296099383237925E-11</v>
      </c>
      <c r="J91" s="44">
        <f>Concentrations!J89*VLOOKUP(IF(ISBLANK($A91),$B91,$A91),Radionuclide_specific,9,FALSE)*VLOOKUP($B$54,Other_food_cons,3,FALSE)*Other_F_local_coll</f>
        <v>1.9079271137381616E-12</v>
      </c>
      <c r="K91" s="44">
        <f>Concentrations!K89*VLOOKUP(IF(ISBLANK($A91),$B91,$A91),Radionuclide_specific,9,FALSE)*VLOOKUP($B$54,Other_food_cons,3,FALSE)*Other_F_local_coll</f>
        <v>5.1938208747094624E-13</v>
      </c>
      <c r="L91" s="44">
        <f>Concentrations!L89*VLOOKUP(IF(ISBLANK($A91),$B91,$A91),Radionuclide_specific,9,FALSE)*VLOOKUP($B$54,Other_food_cons,3,FALSE)*Other_F_local_coll</f>
        <v>2.5145584962582643E-13</v>
      </c>
      <c r="M91" s="57">
        <f>Concentrations!M89*VLOOKUP(IF(ISBLANK($A91),$B91,$A91),Radionuclide_specific,9,FALSE)*VLOOKUP($B$54,Other_food_cons,4,FALSE)*Other_F_local</f>
        <v>4.5528176788329418E-14</v>
      </c>
      <c r="N91" s="57">
        <f>Concentrations!N89*VLOOKUP(IF(ISBLANK($A91),$B91,$A91),Radionuclide_specific,9,FALSE)*VLOOKUP($B$54,Other_food_cons,4,FALSE)*Other_F_local_coll</f>
        <v>6.9237320194920547E-15</v>
      </c>
      <c r="O91" s="57">
        <f>Concentrations!O89*VLOOKUP(IF(ISBLANK($A91),$B91,$A91),Radionuclide_specific,9,FALSE)*VLOOKUP($B$54,Other_food_cons,4,FALSE)*Other_F_local_coll</f>
        <v>5.437076890358637E-16</v>
      </c>
      <c r="P91" s="57">
        <f>Concentrations!P89*VLOOKUP(IF(ISBLANK($A91),$B91,$A91),Radionuclide_specific,9,FALSE)*VLOOKUP($B$54,Other_food_cons,4,FALSE)*Other_F_local_coll</f>
        <v>1.4800986498491877E-16</v>
      </c>
      <c r="Q91" s="57">
        <f>Concentrations!Q89*VLOOKUP(IF(ISBLANK($A91),$B91,$A91),Radionuclide_specific,9,FALSE)*VLOOKUP($B$54,Other_food_cons,4,FALSE)*Other_F_local_coll</f>
        <v>7.1658124626542001E-17</v>
      </c>
      <c r="R91" s="44">
        <f>Concentrations!R89*VLOOKUP(IF(ISBLANK($A91),$B91,$A91),Radionuclide_specific,9,FALSE)*VLOOKUP($B$54,Other_food_cons,5,FALSE)*Other_F_local</f>
        <v>4.060797137034652E-13</v>
      </c>
      <c r="S91" s="44">
        <f>Concentrations!S89*VLOOKUP(IF(ISBLANK($A91),$B91,$A91),Radionuclide_specific,9,FALSE)*VLOOKUP($B$54,Other_food_cons,5,FALSE)*Other_F_local_coll</f>
        <v>6.1754880484376519E-14</v>
      </c>
      <c r="T91" s="44">
        <f>Concentrations!T89*VLOOKUP(IF(ISBLANK($A91),$B91,$A91),Radionuclide_specific,9,FALSE)*VLOOKUP($B$54,Other_food_cons,5,FALSE)*Other_F_local_coll</f>
        <v>4.849494934281065E-15</v>
      </c>
      <c r="U91" s="44">
        <f>Concentrations!U89*VLOOKUP(IF(ISBLANK($A91),$B91,$A91),Radionuclide_specific,9,FALSE)*VLOOKUP($B$54,Other_food_cons,5,FALSE)*Other_F_local_coll</f>
        <v>1.3201451900391323E-15</v>
      </c>
      <c r="V91" s="44">
        <f>Concentrations!V89*VLOOKUP(IF(ISBLANK($A91),$B91,$A91),Radionuclide_specific,9,FALSE)*VLOOKUP($B$54,Other_food_cons,5,FALSE)*Other_F_local_coll</f>
        <v>6.3914069891620505E-16</v>
      </c>
      <c r="W91" s="57">
        <f t="shared" si="50"/>
        <v>1.6717244294540238E-10</v>
      </c>
      <c r="X91" s="57">
        <f t="shared" si="51"/>
        <v>2.5422876065937495E-11</v>
      </c>
      <c r="Y91" s="57">
        <f t="shared" si="52"/>
        <v>1.9964107731988906E-12</v>
      </c>
      <c r="Z91" s="57">
        <f t="shared" si="53"/>
        <v>5.4346939532818373E-13</v>
      </c>
      <c r="AA91" s="57">
        <f t="shared" si="54"/>
        <v>2.6311758114978726E-13</v>
      </c>
    </row>
    <row r="92" spans="1:27">
      <c r="A92" s="4"/>
      <c r="B92" s="107" t="s">
        <v>34</v>
      </c>
      <c r="C92" s="57">
        <f>Concentrations!C90*VLOOKUP(IF(ISBLANK($A92),$B92,$A92),Radionuclide_specific,9,FALSE)*VLOOKUP($B$54,Other_food_cons,2,FALSE)*Other_F_local</f>
        <v>2.3057812566376236E-10</v>
      </c>
      <c r="D92" s="57">
        <f>Concentrations!D90*VLOOKUP(IF(ISBLANK($A92),$B92,$A92),Radionuclide_specific,9,FALSE)*VLOOKUP($B$54,Other_food_cons,2,FALSE)*Other_F_local_coll</f>
        <v>3.5065343360331683E-11</v>
      </c>
      <c r="E92" s="57">
        <f>Concentrations!E90*VLOOKUP(IF(ISBLANK($A92),$B92,$A92),Radionuclide_specific,9,FALSE)*VLOOKUP($B$54,Other_food_cons,2,FALSE)*Other_F_local_coll</f>
        <v>2.7536156439939305E-12</v>
      </c>
      <c r="F92" s="57">
        <f>Concentrations!F90*VLOOKUP(IF(ISBLANK($A92),$B92,$A92),Radionuclide_specific,9,FALSE)*VLOOKUP($B$54,Other_food_cons,2,FALSE)*Other_F_local_coll</f>
        <v>7.4959815339491806E-13</v>
      </c>
      <c r="G92" s="57">
        <f>Concentrations!G90*VLOOKUP(IF(ISBLANK($A92),$B92,$A92),Radionuclide_specific,9,FALSE)*VLOOKUP($B$54,Other_food_cons,2,FALSE)*Other_F_local_coll</f>
        <v>3.6291363350187481E-13</v>
      </c>
      <c r="H92" s="44">
        <f>Concentrations!H90*VLOOKUP(IF(ISBLANK($A92),$B92,$A92),Radionuclide_specific,9,FALSE)*VLOOKUP($B$54,Other_food_cons,3,FALSE)*Other_F_local</f>
        <v>5.8679355716138666E-10</v>
      </c>
      <c r="I92" s="44">
        <f>Concentrations!I90*VLOOKUP(IF(ISBLANK($A92),$B92,$A92),Radionuclide_specific,9,FALSE)*VLOOKUP($B$54,Other_food_cons,3,FALSE)*Other_F_local_coll</f>
        <v>8.9237075304789759E-11</v>
      </c>
      <c r="J92" s="44">
        <f>Concentrations!J90*VLOOKUP(IF(ISBLANK($A92),$B92,$A92),Radionuclide_specific,9,FALSE)*VLOOKUP($B$54,Other_food_cons,3,FALSE)*Other_F_local_coll</f>
        <v>7.0076201467205363E-12</v>
      </c>
      <c r="K92" s="44">
        <f>Concentrations!K90*VLOOKUP(IF(ISBLANK($A92),$B92,$A92),Radionuclide_specific,9,FALSE)*VLOOKUP($B$54,Other_food_cons,3,FALSE)*Other_F_local_coll</f>
        <v>1.9076370128605785E-12</v>
      </c>
      <c r="L92" s="44">
        <f>Concentrations!L90*VLOOKUP(IF(ISBLANK($A92),$B92,$A92),Radionuclide_specific,9,FALSE)*VLOOKUP($B$54,Other_food_cons,3,FALSE)*Other_F_local_coll</f>
        <v>9.2357148507429722E-13</v>
      </c>
      <c r="M92" s="57">
        <f>Concentrations!M90*VLOOKUP(IF(ISBLANK($A92),$B92,$A92),Radionuclide_specific,9,FALSE)*VLOOKUP($B$54,Other_food_cons,4,FALSE)*Other_F_local</f>
        <v>6.0842199889858391E-11</v>
      </c>
      <c r="N92" s="57">
        <f>Concentrations!N90*VLOOKUP(IF(ISBLANK($A92),$B92,$A92),Radionuclide_specific,9,FALSE)*VLOOKUP($B$54,Other_food_cons,4,FALSE)*Other_F_local_coll</f>
        <v>9.2526236987757431E-12</v>
      </c>
      <c r="O92" s="57">
        <f>Concentrations!O90*VLOOKUP(IF(ISBLANK($A92),$B92,$A92),Radionuclide_specific,9,FALSE)*VLOOKUP($B$54,Other_food_cons,4,FALSE)*Other_F_local_coll</f>
        <v>7.265911844388361E-13</v>
      </c>
      <c r="P92" s="57">
        <f>Concentrations!P90*VLOOKUP(IF(ISBLANK($A92),$B92,$A92),Radionuclide_specific,9,FALSE)*VLOOKUP($B$54,Other_food_cons,4,FALSE)*Other_F_local_coll</f>
        <v>1.9779500138893689E-13</v>
      </c>
      <c r="Q92" s="57">
        <f>Concentrations!Q90*VLOOKUP(IF(ISBLANK($A92),$B92,$A92),Radionuclide_specific,9,FALSE)*VLOOKUP($B$54,Other_food_cons,4,FALSE)*Other_F_local_coll</f>
        <v>9.5761312000924322E-14</v>
      </c>
      <c r="R92" s="44">
        <f>Concentrations!R90*VLOOKUP(IF(ISBLANK($A92),$B92,$A92),Radionuclide_specific,9,FALSE)*VLOOKUP($B$54,Other_food_cons,5,FALSE)*Other_F_local</f>
        <v>7.8472160891345298E-12</v>
      </c>
      <c r="S92" s="44">
        <f>Concentrations!S90*VLOOKUP(IF(ISBLANK($A92),$B92,$A92),Radionuclide_specific,9,FALSE)*VLOOKUP($B$54,Other_food_cons,5,FALSE)*Other_F_local_coll</f>
        <v>1.1933713390899786E-12</v>
      </c>
      <c r="T92" s="44">
        <f>Concentrations!T90*VLOOKUP(IF(ISBLANK($A92),$B92,$A92),Radionuclide_specific,9,FALSE)*VLOOKUP($B$54,Other_food_cons,5,FALSE)*Other_F_local_coll</f>
        <v>9.3713212919215173E-14</v>
      </c>
      <c r="U92" s="44">
        <f>Concentrations!U90*VLOOKUP(IF(ISBLANK($A92),$B92,$A92),Radionuclide_specific,9,FALSE)*VLOOKUP($B$54,Other_food_cons,5,FALSE)*Other_F_local_coll</f>
        <v>2.5510913807512962E-14</v>
      </c>
      <c r="V92" s="44">
        <f>Concentrations!V90*VLOOKUP(IF(ISBLANK($A92),$B92,$A92),Radionuclide_specific,9,FALSE)*VLOOKUP($B$54,Other_food_cons,5,FALSE)*Other_F_local_coll</f>
        <v>1.235096215473207E-14</v>
      </c>
      <c r="W92" s="57">
        <f t="shared" si="50"/>
        <v>8.8606109880414197E-10</v>
      </c>
      <c r="X92" s="57">
        <f t="shared" si="51"/>
        <v>1.3474841370298718E-10</v>
      </c>
      <c r="Y92" s="57">
        <f t="shared" si="52"/>
        <v>1.0581540188072519E-11</v>
      </c>
      <c r="Z92" s="57">
        <f t="shared" si="53"/>
        <v>2.8805410814519466E-12</v>
      </c>
      <c r="AA92" s="57">
        <f t="shared" si="54"/>
        <v>1.3945973927318284E-12</v>
      </c>
    </row>
    <row r="93" spans="1:27">
      <c r="A93" s="4"/>
      <c r="B93" s="107" t="s">
        <v>144</v>
      </c>
      <c r="C93" s="57">
        <f>Concentrations!C91*VLOOKUP(IF(ISBLANK($A93),$B93,$A93),Radionuclide_specific,9,FALSE)*VLOOKUP($B$54,Other_food_cons,2,FALSE)*Other_F_local</f>
        <v>0</v>
      </c>
      <c r="D93" s="57">
        <f>Concentrations!D91*VLOOKUP(IF(ISBLANK($A93),$B93,$A93),Radionuclide_specific,9,FALSE)*VLOOKUP($B$54,Other_food_cons,2,FALSE)*Other_F_local_coll</f>
        <v>0</v>
      </c>
      <c r="E93" s="57">
        <f>Concentrations!E91*VLOOKUP(IF(ISBLANK($A93),$B93,$A93),Radionuclide_specific,9,FALSE)*VLOOKUP($B$54,Other_food_cons,2,FALSE)*Other_F_local_coll</f>
        <v>0</v>
      </c>
      <c r="F93" s="57">
        <f>Concentrations!F91*VLOOKUP(IF(ISBLANK($A93),$B93,$A93),Radionuclide_specific,9,FALSE)*VLOOKUP($B$54,Other_food_cons,2,FALSE)*Other_F_local_coll</f>
        <v>0</v>
      </c>
      <c r="G93" s="57">
        <f>Concentrations!G91*VLOOKUP(IF(ISBLANK($A93),$B93,$A93),Radionuclide_specific,9,FALSE)*VLOOKUP($B$54,Other_food_cons,2,FALSE)*Other_F_local_coll</f>
        <v>0</v>
      </c>
      <c r="H93" s="44">
        <f>Concentrations!H91*VLOOKUP(IF(ISBLANK($A93),$B93,$A93),Radionuclide_specific,9,FALSE)*VLOOKUP($B$54,Other_food_cons,3,FALSE)*Other_F_local</f>
        <v>0</v>
      </c>
      <c r="I93" s="44">
        <f>Concentrations!I91*VLOOKUP(IF(ISBLANK($A93),$B93,$A93),Radionuclide_specific,9,FALSE)*VLOOKUP($B$54,Other_food_cons,3,FALSE)*Other_F_local_coll</f>
        <v>0</v>
      </c>
      <c r="J93" s="44">
        <f>Concentrations!J91*VLOOKUP(IF(ISBLANK($A93),$B93,$A93),Radionuclide_specific,9,FALSE)*VLOOKUP($B$54,Other_food_cons,3,FALSE)*Other_F_local_coll</f>
        <v>0</v>
      </c>
      <c r="K93" s="44">
        <f>Concentrations!K91*VLOOKUP(IF(ISBLANK($A93),$B93,$A93),Radionuclide_specific,9,FALSE)*VLOOKUP($B$54,Other_food_cons,3,FALSE)*Other_F_local_coll</f>
        <v>0</v>
      </c>
      <c r="L93" s="44">
        <f>Concentrations!L91*VLOOKUP(IF(ISBLANK($A93),$B93,$A93),Radionuclide_specific,9,FALSE)*VLOOKUP($B$54,Other_food_cons,3,FALSE)*Other_F_local_coll</f>
        <v>0</v>
      </c>
      <c r="M93" s="57">
        <f>Concentrations!M91*VLOOKUP(IF(ISBLANK($A93),$B93,$A93),Radionuclide_specific,9,FALSE)*VLOOKUP($B$54,Other_food_cons,4,FALSE)*Other_F_local</f>
        <v>0</v>
      </c>
      <c r="N93" s="57">
        <f>Concentrations!N91*VLOOKUP(IF(ISBLANK($A93),$B93,$A93),Radionuclide_specific,9,FALSE)*VLOOKUP($B$54,Other_food_cons,4,FALSE)*Other_F_local_coll</f>
        <v>0</v>
      </c>
      <c r="O93" s="57">
        <f>Concentrations!O91*VLOOKUP(IF(ISBLANK($A93),$B93,$A93),Radionuclide_specific,9,FALSE)*VLOOKUP($B$54,Other_food_cons,4,FALSE)*Other_F_local_coll</f>
        <v>0</v>
      </c>
      <c r="P93" s="57">
        <f>Concentrations!P91*VLOOKUP(IF(ISBLANK($A93),$B93,$A93),Radionuclide_specific,9,FALSE)*VLOOKUP($B$54,Other_food_cons,4,FALSE)*Other_F_local_coll</f>
        <v>0</v>
      </c>
      <c r="Q93" s="57">
        <f>Concentrations!Q91*VLOOKUP(IF(ISBLANK($A93),$B93,$A93),Radionuclide_specific,9,FALSE)*VLOOKUP($B$54,Other_food_cons,4,FALSE)*Other_F_local_coll</f>
        <v>0</v>
      </c>
      <c r="R93" s="44">
        <f>Concentrations!R91*VLOOKUP(IF(ISBLANK($A93),$B93,$A93),Radionuclide_specific,9,FALSE)*VLOOKUP($B$54,Other_food_cons,5,FALSE)*Other_F_local</f>
        <v>0</v>
      </c>
      <c r="S93" s="44">
        <f>Concentrations!S91*VLOOKUP(IF(ISBLANK($A93),$B93,$A93),Radionuclide_specific,9,FALSE)*VLOOKUP($B$54,Other_food_cons,5,FALSE)*Other_F_local_coll</f>
        <v>0</v>
      </c>
      <c r="T93" s="44">
        <f>Concentrations!T91*VLOOKUP(IF(ISBLANK($A93),$B93,$A93),Radionuclide_specific,9,FALSE)*VLOOKUP($B$54,Other_food_cons,5,FALSE)*Other_F_local_coll</f>
        <v>0</v>
      </c>
      <c r="U93" s="44">
        <f>Concentrations!U91*VLOOKUP(IF(ISBLANK($A93),$B93,$A93),Radionuclide_specific,9,FALSE)*VLOOKUP($B$54,Other_food_cons,5,FALSE)*Other_F_local_coll</f>
        <v>0</v>
      </c>
      <c r="V93" s="44">
        <f>Concentrations!V91*VLOOKUP(IF(ISBLANK($A93),$B93,$A93),Radionuclide_specific,9,FALSE)*VLOOKUP($B$54,Other_food_cons,5,FALSE)*Other_F_local_coll</f>
        <v>0</v>
      </c>
      <c r="W93" s="57">
        <f t="shared" si="50"/>
        <v>0</v>
      </c>
      <c r="X93" s="57">
        <f t="shared" si="51"/>
        <v>0</v>
      </c>
      <c r="Y93" s="57">
        <f t="shared" si="52"/>
        <v>0</v>
      </c>
      <c r="Z93" s="57">
        <f t="shared" si="53"/>
        <v>0</v>
      </c>
      <c r="AA93" s="57">
        <f t="shared" si="54"/>
        <v>0</v>
      </c>
    </row>
    <row r="94" spans="1:27">
      <c r="A94" s="4"/>
      <c r="B94" s="107" t="s">
        <v>145</v>
      </c>
      <c r="C94" s="57">
        <f>Concentrations!C92*VLOOKUP(IF(ISBLANK($A94),$B94,$A94),Radionuclide_specific,9,FALSE)*VLOOKUP($B$54,Other_food_cons,2,FALSE)*Other_F_local</f>
        <v>1.4721843401521935E-12</v>
      </c>
      <c r="D94" s="57">
        <f>Concentrations!D92*VLOOKUP(IF(ISBLANK($A94),$B94,$A94),Radionuclide_specific,9,FALSE)*VLOOKUP($B$54,Other_food_cons,2,FALSE)*Other_F_local_coll</f>
        <v>2.2388355022201053E-13</v>
      </c>
      <c r="E94" s="57">
        <f>Concentrations!E92*VLOOKUP(IF(ISBLANK($A94),$B94,$A94),Radionuclide_specific,9,FALSE)*VLOOKUP($B$54,Other_food_cons,2,FALSE)*Other_F_local_coll</f>
        <v>1.758115527314767E-14</v>
      </c>
      <c r="F94" s="57">
        <f>Concentrations!F92*VLOOKUP(IF(ISBLANK($A94),$B94,$A94),Radionuclide_specific,9,FALSE)*VLOOKUP($B$54,Other_food_cons,2,FALSE)*Other_F_local_coll</f>
        <v>4.785998930550043E-15</v>
      </c>
      <c r="G94" s="57">
        <f>Concentrations!G92*VLOOKUP(IF(ISBLANK($A94),$B94,$A94),Radionuclide_specific,9,FALSE)*VLOOKUP($B$54,Other_food_cons,2,FALSE)*Other_F_local_coll</f>
        <v>2.317113848207325E-15</v>
      </c>
      <c r="H94" s="44">
        <f>Concentrations!H92*VLOOKUP(IF(ISBLANK($A94),$B94,$A94),Radionuclide_specific,9,FALSE)*VLOOKUP($B$54,Other_food_cons,3,FALSE)*Other_F_local</f>
        <v>4.8143168712344764E-11</v>
      </c>
      <c r="I94" s="44">
        <f>Concentrations!I92*VLOOKUP(IF(ISBLANK($A94),$B94,$A94),Radionuclide_specific,9,FALSE)*VLOOKUP($B$54,Other_food_cons,3,FALSE)*Other_F_local_coll</f>
        <v>7.3214088998818547E-12</v>
      </c>
      <c r="J94" s="44">
        <f>Concentrations!J92*VLOOKUP(IF(ISBLANK($A94),$B94,$A94),Radionuclide_specific,9,FALSE)*VLOOKUP($B$54,Other_food_cons,3,FALSE)*Other_F_local_coll</f>
        <v>5.7493650855271045E-13</v>
      </c>
      <c r="K94" s="44">
        <f>Concentrations!K92*VLOOKUP(IF(ISBLANK($A94),$B94,$A94),Radionuclide_specific,9,FALSE)*VLOOKUP($B$54,Other_food_cons,3,FALSE)*Other_F_local_coll</f>
        <v>1.5651107520050943E-13</v>
      </c>
      <c r="L94" s="44">
        <f>Concentrations!L92*VLOOKUP(IF(ISBLANK($A94),$B94,$A94),Radionuclide_specific,9,FALSE)*VLOOKUP($B$54,Other_food_cons,3,FALSE)*Other_F_local_coll</f>
        <v>7.5773936644661877E-14</v>
      </c>
      <c r="M94" s="57">
        <f>Concentrations!M92*VLOOKUP(IF(ISBLANK($A94),$B94,$A94),Radionuclide_specific,9,FALSE)*VLOOKUP($B$54,Other_food_cons,4,FALSE)*Other_F_local</f>
        <v>1.2697502585709578E-14</v>
      </c>
      <c r="N94" s="57">
        <f>Concentrations!N92*VLOOKUP(IF(ISBLANK($A94),$B94,$A94),Radionuclide_specific,9,FALSE)*VLOOKUP($B$54,Other_food_cons,4,FALSE)*Other_F_local_coll</f>
        <v>1.9309823371358078E-15</v>
      </c>
      <c r="O94" s="57">
        <f>Concentrations!O92*VLOOKUP(IF(ISBLANK($A94),$B94,$A94),Radionuclide_specific,9,FALSE)*VLOOKUP($B$54,Other_food_cons,4,FALSE)*Other_F_local_coll</f>
        <v>1.5163642110027885E-16</v>
      </c>
      <c r="P94" s="57">
        <f>Concentrations!P92*VLOOKUP(IF(ISBLANK($A94),$B94,$A94),Radionuclide_specific,9,FALSE)*VLOOKUP($B$54,Other_food_cons,4,FALSE)*Other_F_local_coll</f>
        <v>4.1278956811604215E-17</v>
      </c>
      <c r="Q94" s="57">
        <f>Concentrations!Q92*VLOOKUP(IF(ISBLANK($A94),$B94,$A94),Radionuclide_specific,9,FALSE)*VLOOKUP($B$54,Other_food_cons,4,FALSE)*Other_F_local_coll</f>
        <v>1.9984969461062462E-17</v>
      </c>
      <c r="R94" s="44">
        <f>Concentrations!R92*VLOOKUP(IF(ISBLANK($A94),$B94,$A94),Radionuclide_specific,9,FALSE)*VLOOKUP($B$54,Other_food_cons,5,FALSE)*Other_F_local</f>
        <v>6.6423379726818282E-14</v>
      </c>
      <c r="S94" s="44">
        <f>Concentrations!S92*VLOOKUP(IF(ISBLANK($A94),$B94,$A94),Radionuclide_specific,9,FALSE)*VLOOKUP($B$54,Other_food_cons,5,FALSE)*Other_F_local_coll</f>
        <v>1.0101385855963821E-14</v>
      </c>
      <c r="T94" s="44">
        <f>Concentrations!T92*VLOOKUP(IF(ISBLANK($A94),$B94,$A94),Radionuclide_specific,9,FALSE)*VLOOKUP($B$54,Other_food_cons,5,FALSE)*Other_F_local_coll</f>
        <v>7.9324288466736094E-16</v>
      </c>
      <c r="U94" s="44">
        <f>Concentrations!U92*VLOOKUP(IF(ISBLANK($A94),$B94,$A94),Radionuclide_specific,9,FALSE)*VLOOKUP($B$54,Other_food_cons,5,FALSE)*Other_F_local_coll</f>
        <v>2.1593914271850436E-16</v>
      </c>
      <c r="V94" s="44">
        <f>Concentrations!V92*VLOOKUP(IF(ISBLANK($A94),$B94,$A94),Radionuclide_specific,9,FALSE)*VLOOKUP($B$54,Other_food_cons,5,FALSE)*Other_F_local_coll</f>
        <v>1.0454569364175761E-16</v>
      </c>
      <c r="W94" s="57">
        <f t="shared" si="50"/>
        <v>4.9694473934809485E-11</v>
      </c>
      <c r="X94" s="57">
        <f t="shared" si="51"/>
        <v>7.5573248182969648E-12</v>
      </c>
      <c r="Y94" s="57">
        <f t="shared" si="52"/>
        <v>5.9346254313162578E-13</v>
      </c>
      <c r="Z94" s="57">
        <f t="shared" si="53"/>
        <v>1.6155429223058958E-13</v>
      </c>
      <c r="AA94" s="57">
        <f t="shared" si="54"/>
        <v>7.8215581155972026E-14</v>
      </c>
    </row>
    <row r="95" spans="1:27">
      <c r="A95" s="4"/>
      <c r="B95" s="107" t="s">
        <v>159</v>
      </c>
      <c r="C95" s="57">
        <f>Concentrations!C93*VLOOKUP(IF(ISBLANK($A95),$B95,$A95),Radionuclide_specific,9,FALSE)*VLOOKUP($B$54,Other_food_cons,2,FALSE)*Other_F_local</f>
        <v>3.730815414253849E-15</v>
      </c>
      <c r="D95" s="57">
        <f>Concentrations!D93*VLOOKUP(IF(ISBLANK($A95),$B95,$A95),Radionuclide_specific,9,FALSE)*VLOOKUP($B$54,Other_food_cons,2,FALSE)*Other_F_local_coll</f>
        <v>5.6736658405142593E-16</v>
      </c>
      <c r="E95" s="57">
        <f>Concentrations!E93*VLOOKUP(IF(ISBLANK($A95),$B95,$A95),Radionuclide_specific,9,FALSE)*VLOOKUP($B$54,Other_food_cons,2,FALSE)*Other_F_local_coll</f>
        <v>4.4554233667958182E-17</v>
      </c>
      <c r="F95" s="57">
        <f>Concentrations!F93*VLOOKUP(IF(ISBLANK($A95),$B95,$A95),Radionuclide_specific,9,FALSE)*VLOOKUP($B$54,Other_food_cons,2,FALSE)*Other_F_local_coll</f>
        <v>1.212869753855188E-17</v>
      </c>
      <c r="G95" s="57">
        <f>Concentrations!G93*VLOOKUP(IF(ISBLANK($A95),$B95,$A95),Radionuclide_specific,9,FALSE)*VLOOKUP($B$54,Other_food_cons,2,FALSE)*Other_F_local_coll</f>
        <v>5.8720391364706774E-18</v>
      </c>
      <c r="H95" s="44">
        <f>Concentrations!H93*VLOOKUP(IF(ISBLANK($A95),$B95,$A95),Radionuclide_specific,9,FALSE)*VLOOKUP($B$54,Other_food_cons,3,FALSE)*Other_F_local</f>
        <v>1.2542152366808266E-13</v>
      </c>
      <c r="I95" s="44">
        <f>Concentrations!I93*VLOOKUP(IF(ISBLANK($A95),$B95,$A95),Radionuclide_specific,9,FALSE)*VLOOKUP($B$54,Other_food_cons,3,FALSE)*Other_F_local_coll</f>
        <v>1.9073573347588654E-14</v>
      </c>
      <c r="J95" s="44">
        <f>Concentrations!J93*VLOOKUP(IF(ISBLANK($A95),$B95,$A95),Radionuclide_specific,9,FALSE)*VLOOKUP($B$54,Other_food_cons,3,FALSE)*Other_F_local_coll</f>
        <v>1.4978119397570614E-15</v>
      </c>
      <c r="K95" s="44">
        <f>Concentrations!K93*VLOOKUP(IF(ISBLANK($A95),$B95,$A95),Radionuclide_specific,9,FALSE)*VLOOKUP($B$54,Other_food_cons,3,FALSE)*Other_F_local_coll</f>
        <v>4.0773920885569616E-16</v>
      </c>
      <c r="L95" s="44">
        <f>Concentrations!L93*VLOOKUP(IF(ISBLANK($A95),$B95,$A95),Radionuclide_specific,9,FALSE)*VLOOKUP($B$54,Other_food_cons,3,FALSE)*Other_F_local_coll</f>
        <v>1.9740459222962076E-16</v>
      </c>
      <c r="M95" s="57">
        <f>Concentrations!M93*VLOOKUP(IF(ISBLANK($A95),$B95,$A95),Radionuclide_specific,9,FALSE)*VLOOKUP($B$54,Other_food_cons,4,FALSE)*Other_F_local</f>
        <v>1.5188055813972341E-15</v>
      </c>
      <c r="N95" s="57">
        <f>Concentrations!N93*VLOOKUP(IF(ISBLANK($A95),$B95,$A95),Radionuclide_specific,9,FALSE)*VLOOKUP($B$54,Other_food_cons,4,FALSE)*Other_F_local_coll</f>
        <v>2.3097351084787721E-16</v>
      </c>
      <c r="O95" s="57">
        <f>Concentrations!O93*VLOOKUP(IF(ISBLANK($A95),$B95,$A95),Radionuclide_specific,9,FALSE)*VLOOKUP($B$54,Other_food_cons,4,FALSE)*Other_F_local_coll</f>
        <v>1.8137916582856484E-17</v>
      </c>
      <c r="P95" s="57">
        <f>Concentrations!P93*VLOOKUP(IF(ISBLANK($A95),$B95,$A95),Radionuclide_specific,9,FALSE)*VLOOKUP($B$54,Other_food_cons,4,FALSE)*Other_F_local_coll</f>
        <v>4.9375622943585556E-18</v>
      </c>
      <c r="Q95" s="57">
        <f>Concentrations!Q93*VLOOKUP(IF(ISBLANK($A95),$B95,$A95),Radionuclide_specific,9,FALSE)*VLOOKUP($B$54,Other_food_cons,4,FALSE)*Other_F_local_coll</f>
        <v>2.3904923788459074E-18</v>
      </c>
      <c r="R95" s="44">
        <f>Concentrations!R93*VLOOKUP(IF(ISBLANK($A95),$B95,$A95),Radionuclide_specific,9,FALSE)*VLOOKUP($B$54,Other_food_cons,5,FALSE)*Other_F_local</f>
        <v>4.0703407260758613E-18</v>
      </c>
      <c r="S95" s="44">
        <f>Concentrations!S93*VLOOKUP(IF(ISBLANK($A95),$B95,$A95),Radionuclide_specific,9,FALSE)*VLOOKUP($B$54,Other_food_cons,5,FALSE)*Other_F_local_coll</f>
        <v>6.1900015338628875E-19</v>
      </c>
      <c r="T95" s="44">
        <f>Concentrations!T93*VLOOKUP(IF(ISBLANK($A95),$B95,$A95),Radionuclide_specific,9,FALSE)*VLOOKUP($B$54,Other_food_cons,5,FALSE)*Other_F_local_coll</f>
        <v>4.8608921021642165E-20</v>
      </c>
      <c r="U95" s="44">
        <f>Concentrations!U93*VLOOKUP(IF(ISBLANK($A95),$B95,$A95),Radionuclide_specific,9,FALSE)*VLOOKUP($B$54,Other_food_cons,5,FALSE)*Other_F_local_coll</f>
        <v>1.3232477639287662E-20</v>
      </c>
      <c r="V95" s="44">
        <f>Concentrations!V93*VLOOKUP(IF(ISBLANK($A95),$B95,$A95),Radionuclide_specific,9,FALSE)*VLOOKUP($B$54,Other_food_cons,5,FALSE)*Other_F_local_coll</f>
        <v>6.4064279221565568E-21</v>
      </c>
      <c r="W95" s="57">
        <f t="shared" si="50"/>
        <v>1.3067521500445982E-13</v>
      </c>
      <c r="X95" s="57">
        <f t="shared" si="51"/>
        <v>1.9872532442641343E-14</v>
      </c>
      <c r="Y95" s="57">
        <f t="shared" si="52"/>
        <v>1.5605526989288977E-15</v>
      </c>
      <c r="Z95" s="57">
        <f t="shared" si="53"/>
        <v>4.2481870116624585E-16</v>
      </c>
      <c r="AA95" s="57">
        <f t="shared" si="54"/>
        <v>2.0567353017285952E-16</v>
      </c>
    </row>
    <row r="96" spans="1:27">
      <c r="A96" s="4" t="s">
        <v>160</v>
      </c>
      <c r="B96" s="107"/>
      <c r="C96" s="57">
        <f>Concentrations!C94*VLOOKUP(IF(ISBLANK($A96),$B96,$A96),Radionuclide_specific,9,FALSE)*VLOOKUP($B$54,Other_food_cons,2,FALSE)*Other_F_local</f>
        <v>1.0392876801951858E-11</v>
      </c>
      <c r="D96" s="57">
        <f>Concentrations!D94*VLOOKUP(IF(ISBLANK($A96),$B96,$A96),Radionuclide_specific,9,FALSE)*VLOOKUP($B$54,Other_food_cons,2,FALSE)*Other_F_local_coll</f>
        <v>1.5805046197503952E-12</v>
      </c>
      <c r="E96" s="57">
        <f>Concentrations!E94*VLOOKUP(IF(ISBLANK($A96),$B96,$A96),Radionuclide_specific,9,FALSE)*VLOOKUP($B$54,Other_food_cons,2,FALSE)*Other_F_local_coll</f>
        <v>1.2411406193070633E-13</v>
      </c>
      <c r="F96" s="57">
        <f>Concentrations!F94*VLOOKUP(IF(ISBLANK($A96),$B96,$A96),Radionuclide_specific,9,FALSE)*VLOOKUP($B$54,Other_food_cons,2,FALSE)*Other_F_local_coll</f>
        <v>3.3786730531824402E-14</v>
      </c>
      <c r="G96" s="57">
        <f>Concentrations!G94*VLOOKUP(IF(ISBLANK($A96),$B96,$A96),Radionuclide_specific,9,FALSE)*VLOOKUP($B$54,Other_food_cons,2,FALSE)*Other_F_local_coll</f>
        <v>1.6357650843130575E-14</v>
      </c>
      <c r="H96" s="44">
        <f>Concentrations!H94*VLOOKUP(IF(ISBLANK($A96),$B96,$A96),Radionuclide_specific,9,FALSE)*VLOOKUP($B$54,Other_food_cons,3,FALSE)*Other_F_local</f>
        <v>4.8987102349205732E-11</v>
      </c>
      <c r="I96" s="44">
        <f>Concentrations!I94*VLOOKUP(IF(ISBLANK($A96),$B96,$A96),Radionuclide_specific,9,FALSE)*VLOOKUP($B$54,Other_food_cons,3,FALSE)*Other_F_local_coll</f>
        <v>7.4497507327869263E-12</v>
      </c>
      <c r="J96" s="44">
        <f>Concentrations!J94*VLOOKUP(IF(ISBLANK($A96),$B96,$A96),Radionuclide_specific,9,FALSE)*VLOOKUP($B$54,Other_food_cons,3,FALSE)*Other_F_local_coll</f>
        <v>5.8501494539349335E-13</v>
      </c>
      <c r="K96" s="44">
        <f>Concentrations!K94*VLOOKUP(IF(ISBLANK($A96),$B96,$A96),Radionuclide_specific,9,FALSE)*VLOOKUP($B$54,Other_food_cons,3,FALSE)*Other_F_local_coll</f>
        <v>1.5925465664104412E-13</v>
      </c>
      <c r="L96" s="44">
        <f>Concentrations!L94*VLOOKUP(IF(ISBLANK($A96),$B96,$A96),Radionuclide_specific,9,FALSE)*VLOOKUP($B$54,Other_food_cons,3,FALSE)*Other_F_local_coll</f>
        <v>7.7102224082413483E-14</v>
      </c>
      <c r="M96" s="57">
        <f>Concentrations!M94*VLOOKUP(IF(ISBLANK($A96),$B96,$A96),Radionuclide_specific,9,FALSE)*VLOOKUP($B$54,Other_food_cons,4,FALSE)*Other_F_local</f>
        <v>3.3683652685076325E-12</v>
      </c>
      <c r="N96" s="57">
        <f>Concentrations!N94*VLOOKUP(IF(ISBLANK($A96),$B96,$A96),Radionuclide_specific,9,FALSE)*VLOOKUP($B$54,Other_food_cons,4,FALSE)*Other_F_local_coll</f>
        <v>5.122467021723245E-13</v>
      </c>
      <c r="O96" s="57">
        <f>Concentrations!O94*VLOOKUP(IF(ISBLANK($A96),$B96,$A96),Radionuclide_specific,9,FALSE)*VLOOKUP($B$54,Other_food_cons,4,FALSE)*Other_F_local_coll</f>
        <v>4.0225772277246806E-14</v>
      </c>
      <c r="P96" s="57">
        <f>Concentrations!P94*VLOOKUP(IF(ISBLANK($A96),$B96,$A96),Radionuclide_specific,9,FALSE)*VLOOKUP($B$54,Other_food_cons,4,FALSE)*Other_F_local_coll</f>
        <v>1.0950389562825387E-14</v>
      </c>
      <c r="Q96" s="57">
        <f>Concentrations!Q94*VLOOKUP(IF(ISBLANK($A96),$B96,$A96),Radionuclide_specific,9,FALSE)*VLOOKUP($B$54,Other_food_cons,4,FALSE)*Other_F_local_coll</f>
        <v>5.3015679897242421E-15</v>
      </c>
      <c r="R96" s="44">
        <f>Concentrations!R94*VLOOKUP(IF(ISBLANK($A96),$B96,$A96),Radionuclide_specific,9,FALSE)*VLOOKUP($B$54,Other_food_cons,5,FALSE)*Other_F_local</f>
        <v>1.106738208896874E-11</v>
      </c>
      <c r="S96" s="44">
        <f>Concentrations!S94*VLOOKUP(IF(ISBLANK($A96),$B96,$A96),Radionuclide_specific,9,FALSE)*VLOOKUP($B$54,Other_food_cons,5,FALSE)*Other_F_local_coll</f>
        <v>1.6830805226973095E-12</v>
      </c>
      <c r="T96" s="44">
        <f>Concentrations!T94*VLOOKUP(IF(ISBLANK($A96),$B96,$A96),Radionuclide_specific,9,FALSE)*VLOOKUP($B$54,Other_food_cons,5,FALSE)*Other_F_local_coll</f>
        <v>1.3216915510276047E-13</v>
      </c>
      <c r="U96" s="44">
        <f>Concentrations!U94*VLOOKUP(IF(ISBLANK($A96),$B96,$A96),Radionuclide_specific,9,FALSE)*VLOOKUP($B$54,Other_food_cons,5,FALSE)*Other_F_local_coll</f>
        <v>3.597951399390203E-14</v>
      </c>
      <c r="V96" s="44">
        <f>Concentrations!V94*VLOOKUP(IF(ISBLANK($A96),$B96,$A96),Radionuclide_specific,9,FALSE)*VLOOKUP($B$54,Other_food_cons,5,FALSE)*Other_F_local_coll</f>
        <v>1.7419274317277368E-14</v>
      </c>
      <c r="W96" s="57">
        <f t="shared" ref="W96" si="70">C96+H96+M96+R96</f>
        <v>7.3815726508633964E-11</v>
      </c>
      <c r="X96" s="57">
        <f t="shared" ref="X96" si="71">D96+I96+N96+S96</f>
        <v>1.1225582577406956E-11</v>
      </c>
      <c r="Y96" s="57">
        <f t="shared" ref="Y96" si="72">E96+J96+O96+T96</f>
        <v>8.8152393470420699E-13</v>
      </c>
      <c r="Z96" s="57">
        <f t="shared" ref="Z96" si="73">F96+K96+P96+U96</f>
        <v>2.3997129072959591E-13</v>
      </c>
      <c r="AA96" s="57">
        <f t="shared" ref="AA96" si="74">G96+L96+Q96+V96</f>
        <v>1.1618071723254567E-13</v>
      </c>
    </row>
    <row r="97" spans="1:32">
      <c r="A97" s="4" t="s">
        <v>35</v>
      </c>
      <c r="B97" s="107"/>
      <c r="C97" s="57">
        <f>Concentrations!C95*VLOOKUP(IF(ISBLANK($A97),$B97,$A97),Radionuclide_specific,9,FALSE)*VLOOKUP($B$54,Other_food_cons,2,FALSE)*Other_F_local</f>
        <v>9.544478697814982E-12</v>
      </c>
      <c r="D97" s="57">
        <f>Concentrations!D95*VLOOKUP(IF(ISBLANK($A97),$B97,$A97),Radionuclide_specific,9,FALSE)*VLOOKUP($B$54,Other_food_cons,2,FALSE)*Other_F_local_coll</f>
        <v>1.4514838377265322E-12</v>
      </c>
      <c r="E97" s="57">
        <f>Concentrations!E95*VLOOKUP(IF(ISBLANK($A97),$B97,$A97),Radionuclide_specific,9,FALSE)*VLOOKUP($B$54,Other_food_cons,2,FALSE)*Other_F_local_coll</f>
        <v>1.1398230330999518E-13</v>
      </c>
      <c r="F97" s="57">
        <f>Concentrations!F95*VLOOKUP(IF(ISBLANK($A97),$B97,$A97),Radionuclide_specific,9,FALSE)*VLOOKUP($B$54,Other_food_cons,2,FALSE)*Other_F_local_coll</f>
        <v>3.1028631126194914E-14</v>
      </c>
      <c r="G97" s="57">
        <f>Concentrations!G95*VLOOKUP(IF(ISBLANK($A97),$B97,$A97),Radionuclide_specific,9,FALSE)*VLOOKUP($B$54,Other_food_cons,2,FALSE)*Other_F_local_coll</f>
        <v>1.5022333250939499E-14</v>
      </c>
      <c r="H97" s="44">
        <f>Concentrations!H95*VLOOKUP(IF(ISBLANK($A97),$B97,$A97),Radionuclide_specific,9,FALSE)*VLOOKUP($B$54,Other_food_cons,3,FALSE)*Other_F_local</f>
        <v>4.4988155228768404E-11</v>
      </c>
      <c r="I97" s="44">
        <f>Concentrations!I95*VLOOKUP(IF(ISBLANK($A97),$B97,$A97),Radionuclide_specific,9,FALSE)*VLOOKUP($B$54,Other_food_cons,3,FALSE)*Other_F_local_coll</f>
        <v>6.8416078311997025E-12</v>
      </c>
      <c r="J97" s="44">
        <f>Concentrations!J95*VLOOKUP(IF(ISBLANK($A97),$B97,$A97),Radionuclide_specific,9,FALSE)*VLOOKUP($B$54,Other_food_cons,3,FALSE)*Other_F_local_coll</f>
        <v>5.3725863056476264E-13</v>
      </c>
      <c r="K97" s="44">
        <f>Concentrations!K95*VLOOKUP(IF(ISBLANK($A97),$B97,$A97),Radionuclide_specific,9,FALSE)*VLOOKUP($B$54,Other_food_cons,3,FALSE)*Other_F_local_coll</f>
        <v>1.4625428143718526E-13</v>
      </c>
      <c r="L97" s="44">
        <f>Concentrations!L95*VLOOKUP(IF(ISBLANK($A97),$B97,$A97),Radionuclide_specific,9,FALSE)*VLOOKUP($B$54,Other_food_cons,3,FALSE)*Other_F_local_coll</f>
        <v>7.0808168951780705E-14</v>
      </c>
      <c r="M97" s="57">
        <f>Concentrations!M95*VLOOKUP(IF(ISBLANK($A97),$B97,$A97),Radionuclide_specific,9,FALSE)*VLOOKUP($B$54,Other_food_cons,4,FALSE)*Other_F_local</f>
        <v>3.0933966758552416E-12</v>
      </c>
      <c r="N97" s="57">
        <f>Concentrations!N95*VLOOKUP(IF(ISBLANK($A97),$B97,$A97),Radionuclide_specific,9,FALSE)*VLOOKUP($B$54,Other_food_cons,4,FALSE)*Other_F_local_coll</f>
        <v>4.7043064590932178E-13</v>
      </c>
      <c r="O97" s="57">
        <f>Concentrations!O95*VLOOKUP(IF(ISBLANK($A97),$B97,$A97),Radionuclide_specific,9,FALSE)*VLOOKUP($B$54,Other_food_cons,4,FALSE)*Other_F_local_coll</f>
        <v>3.6942036262931995E-14</v>
      </c>
      <c r="P97" s="57">
        <f>Concentrations!P95*VLOOKUP(IF(ISBLANK($A97),$B97,$A97),Radionuclide_specific,9,FALSE)*VLOOKUP($B$54,Other_food_cons,4,FALSE)*Other_F_local_coll</f>
        <v>1.0056480549753171E-14</v>
      </c>
      <c r="Q97" s="57">
        <f>Concentrations!Q95*VLOOKUP(IF(ISBLANK($A97),$B97,$A97),Radionuclide_specific,9,FALSE)*VLOOKUP($B$54,Other_food_cons,4,FALSE)*Other_F_local_coll</f>
        <v>4.8687872028761826E-15</v>
      </c>
      <c r="R97" s="44">
        <f>Concentrations!R95*VLOOKUP(IF(ISBLANK($A97),$B97,$A97),Radionuclide_specific,9,FALSE)*VLOOKUP($B$54,Other_food_cons,5,FALSE)*Other_F_local</f>
        <v>1.0163922328888059E-11</v>
      </c>
      <c r="S97" s="44">
        <f>Concentrations!S95*VLOOKUP(IF(ISBLANK($A97),$B97,$A97),Radionuclide_specific,9,FALSE)*VLOOKUP($B$54,Other_food_cons,5,FALSE)*Other_F_local_coll</f>
        <v>1.5456861977874377E-12</v>
      </c>
      <c r="T97" s="44">
        <f>Concentrations!T95*VLOOKUP(IF(ISBLANK($A97),$B97,$A97),Radionuclide_specific,9,FALSE)*VLOOKUP($B$54,Other_food_cons,5,FALSE)*Other_F_local_coll</f>
        <v>1.2137983795550494E-13</v>
      </c>
      <c r="U97" s="44">
        <f>Concentrations!U95*VLOOKUP(IF(ISBLANK($A97),$B97,$A97),Radionuclide_specific,9,FALSE)*VLOOKUP($B$54,Other_food_cons,5,FALSE)*Other_F_local_coll</f>
        <v>3.304241192455716E-14</v>
      </c>
      <c r="V97" s="44">
        <f>Concentrations!V95*VLOOKUP(IF(ISBLANK($A97),$B97,$A97),Radionuclide_specific,9,FALSE)*VLOOKUP($B$54,Other_food_cons,5,FALSE)*Other_F_local_coll</f>
        <v>1.5997293639114718E-14</v>
      </c>
      <c r="W97" s="57">
        <f t="shared" si="50"/>
        <v>6.7789952931326688E-11</v>
      </c>
      <c r="X97" s="57">
        <f t="shared" si="51"/>
        <v>1.0309208512622992E-11</v>
      </c>
      <c r="Y97" s="57">
        <f t="shared" si="52"/>
        <v>8.0956280809319483E-13</v>
      </c>
      <c r="Z97" s="57">
        <f t="shared" si="53"/>
        <v>2.203818050376905E-13</v>
      </c>
      <c r="AA97" s="57">
        <f t="shared" si="54"/>
        <v>1.0669658304471111E-13</v>
      </c>
    </row>
    <row r="98" spans="1:32">
      <c r="A98" s="4"/>
      <c r="B98" s="107" t="s">
        <v>36</v>
      </c>
      <c r="C98" s="57">
        <f>Concentrations!C96*VLOOKUP(IF(ISBLANK($A98),$B98,$A98),Radionuclide_specific,9,FALSE)*VLOOKUP($B$54,Other_food_cons,2,FALSE)*Other_F_local</f>
        <v>4.3709287337955256E-14</v>
      </c>
      <c r="D98" s="57">
        <f>Concentrations!D96*VLOOKUP(IF(ISBLANK($A98),$B98,$A98),Radionuclide_specific,9,FALSE)*VLOOKUP($B$54,Other_food_cons,2,FALSE)*Other_F_local_coll</f>
        <v>6.6471230266469247E-15</v>
      </c>
      <c r="E98" s="57">
        <f>Concentrations!E96*VLOOKUP(IF(ISBLANK($A98),$B98,$A98),Radionuclide_specific,9,FALSE)*VLOOKUP($B$54,Other_food_cons,2,FALSE)*Other_F_local_coll</f>
        <v>5.2198610364745197E-16</v>
      </c>
      <c r="F98" s="57">
        <f>Concentrations!F96*VLOOKUP(IF(ISBLANK($A98),$B98,$A98),Radionuclide_specific,9,FALSE)*VLOOKUP($B$54,Other_food_cons,2,FALSE)*Other_F_local_coll</f>
        <v>1.4209674478175113E-16</v>
      </c>
      <c r="G98" s="57">
        <f>Concentrations!G96*VLOOKUP(IF(ISBLANK($A98),$B98,$A98),Radionuclide_specific,9,FALSE)*VLOOKUP($B$54,Other_food_cons,2,FALSE)*Other_F_local_coll</f>
        <v>6.8795321498507106E-17</v>
      </c>
      <c r="H98" s="44">
        <f>Concentrations!H96*VLOOKUP(IF(ISBLANK($A98),$B98,$A98),Radionuclide_specific,9,FALSE)*VLOOKUP($B$54,Other_food_cons,3,FALSE)*Other_F_local</f>
        <v>1.4611737343277333E-12</v>
      </c>
      <c r="I98" s="44">
        <f>Concentrations!I96*VLOOKUP(IF(ISBLANK($A98),$B98,$A98),Radionuclide_specific,9,FALSE)*VLOOKUP($B$54,Other_food_cons,3,FALSE)*Other_F_local_coll</f>
        <v>2.222091039893837E-13</v>
      </c>
      <c r="J98" s="44">
        <f>Concentrations!J96*VLOOKUP(IF(ISBLANK($A98),$B98,$A98),Radionuclide_specific,9,FALSE)*VLOOKUP($B$54,Other_food_cons,3,FALSE)*Other_F_local_coll</f>
        <v>1.744966415115682E-14</v>
      </c>
      <c r="K98" s="44">
        <f>Concentrations!K96*VLOOKUP(IF(ISBLANK($A98),$B98,$A98),Radionuclide_specific,9,FALSE)*VLOOKUP($B$54,Other_food_cons,3,FALSE)*Other_F_local_coll</f>
        <v>4.7502039921907155E-15</v>
      </c>
      <c r="L98" s="44">
        <f>Concentrations!L96*VLOOKUP(IF(ISBLANK($A98),$B98,$A98),Radionuclide_specific,9,FALSE)*VLOOKUP($B$54,Other_food_cons,3,FALSE)*Other_F_local_coll</f>
        <v>2.2997839347282545E-15</v>
      </c>
      <c r="M98" s="57">
        <f>Concentrations!M96*VLOOKUP(IF(ISBLANK($A98),$B98,$A98),Radionuclide_specific,9,FALSE)*VLOOKUP($B$54,Other_food_cons,4,FALSE)*Other_F_local</f>
        <v>4.3236771843251078E-16</v>
      </c>
      <c r="N98" s="57">
        <f>Concentrations!N96*VLOOKUP(IF(ISBLANK($A98),$B98,$A98),Radionuclide_specific,9,FALSE)*VLOOKUP($B$54,Other_food_cons,4,FALSE)*Other_F_local_coll</f>
        <v>6.5752648743734558E-17</v>
      </c>
      <c r="O98" s="57">
        <f>Concentrations!O96*VLOOKUP(IF(ISBLANK($A98),$B98,$A98),Radionuclide_specific,9,FALSE)*VLOOKUP($B$54,Other_food_cons,4,FALSE)*Other_F_local_coll</f>
        <v>5.1634321772971475E-18</v>
      </c>
      <c r="P98" s="57">
        <f>Concentrations!P96*VLOOKUP(IF(ISBLANK($A98),$B98,$A98),Radionuclide_specific,9,FALSE)*VLOOKUP($B$54,Other_food_cons,4,FALSE)*Other_F_local_coll</f>
        <v>1.4056062013306355E-18</v>
      </c>
      <c r="Q98" s="57">
        <f>Concentrations!Q96*VLOOKUP(IF(ISBLANK($A98),$B98,$A98),Radionuclide_specific,9,FALSE)*VLOOKUP($B$54,Other_food_cons,4,FALSE)*Other_F_local_coll</f>
        <v>6.8051615587224196E-19</v>
      </c>
      <c r="R98" s="44">
        <f>Concentrations!R96*VLOOKUP(IF(ISBLANK($A98),$B98,$A98),Radionuclide_specific,9,FALSE)*VLOOKUP($B$54,Other_food_cons,5,FALSE)*Other_F_local</f>
        <v>1.7954672182862036E-16</v>
      </c>
      <c r="S98" s="44">
        <f>Concentrations!S96*VLOOKUP(IF(ISBLANK($A98),$B98,$A98),Radionuclide_specific,9,FALSE)*VLOOKUP($B$54,Other_food_cons,5,FALSE)*Other_F_local_coll</f>
        <v>2.730470391334053E-17</v>
      </c>
      <c r="T98" s="44">
        <f>Concentrations!T96*VLOOKUP(IF(ISBLANK($A98),$B98,$A98),Radionuclide_specific,9,FALSE)*VLOOKUP($B$54,Other_food_cons,5,FALSE)*Other_F_local_coll</f>
        <v>2.1441871844158687E-18</v>
      </c>
      <c r="U98" s="44">
        <f>Concentrations!U96*VLOOKUP(IF(ISBLANK($A98),$B98,$A98),Radionuclide_specific,9,FALSE)*VLOOKUP($B$54,Other_food_cons,5,FALSE)*Other_F_local_coll</f>
        <v>5.8369756776901611E-19</v>
      </c>
      <c r="V98" s="44">
        <f>Concentrations!V96*VLOOKUP(IF(ISBLANK($A98),$B98,$A98),Radionuclide_specific,9,FALSE)*VLOOKUP($B$54,Other_food_cons,5,FALSE)*Other_F_local_coll</f>
        <v>2.8259381940270258E-19</v>
      </c>
      <c r="W98" s="57">
        <f t="shared" si="50"/>
        <v>1.5054949361059495E-12</v>
      </c>
      <c r="X98" s="57">
        <f t="shared" si="51"/>
        <v>2.2894928436868774E-13</v>
      </c>
      <c r="Y98" s="57">
        <f t="shared" si="52"/>
        <v>1.7978957874165986E-14</v>
      </c>
      <c r="Z98" s="57">
        <f t="shared" si="53"/>
        <v>4.8942900407415656E-15</v>
      </c>
      <c r="AA98" s="57">
        <f t="shared" si="54"/>
        <v>2.3695423662020365E-15</v>
      </c>
    </row>
    <row r="99" spans="1:32">
      <c r="A99" s="4"/>
      <c r="B99" s="107" t="s">
        <v>37</v>
      </c>
      <c r="C99" s="57">
        <f>Concentrations!C97*VLOOKUP(IF(ISBLANK($A99),$B99,$A99),Radionuclide_specific,9,FALSE)*VLOOKUP($B$54,Other_food_cons,2,FALSE)*Other_F_local</f>
        <v>0</v>
      </c>
      <c r="D99" s="57">
        <f>Concentrations!D97*VLOOKUP(IF(ISBLANK($A99),$B99,$A99),Radionuclide_specific,9,FALSE)*VLOOKUP($B$54,Other_food_cons,2,FALSE)*Other_F_local_coll</f>
        <v>0</v>
      </c>
      <c r="E99" s="57">
        <f>Concentrations!E97*VLOOKUP(IF(ISBLANK($A99),$B99,$A99),Radionuclide_specific,9,FALSE)*VLOOKUP($B$54,Other_food_cons,2,FALSE)*Other_F_local_coll</f>
        <v>0</v>
      </c>
      <c r="F99" s="57">
        <f>Concentrations!F97*VLOOKUP(IF(ISBLANK($A99),$B99,$A99),Radionuclide_specific,9,FALSE)*VLOOKUP($B$54,Other_food_cons,2,FALSE)*Other_F_local_coll</f>
        <v>0</v>
      </c>
      <c r="G99" s="57">
        <f>Concentrations!G97*VLOOKUP(IF(ISBLANK($A99),$B99,$A99),Radionuclide_specific,9,FALSE)*VLOOKUP($B$54,Other_food_cons,2,FALSE)*Other_F_local_coll</f>
        <v>0</v>
      </c>
      <c r="H99" s="44">
        <f>Concentrations!H97*VLOOKUP(IF(ISBLANK($A99),$B99,$A99),Radionuclide_specific,9,FALSE)*VLOOKUP($B$54,Other_food_cons,3,FALSE)*Other_F_local</f>
        <v>0</v>
      </c>
      <c r="I99" s="44">
        <f>Concentrations!I97*VLOOKUP(IF(ISBLANK($A99),$B99,$A99),Radionuclide_specific,9,FALSE)*VLOOKUP($B$54,Other_food_cons,3,FALSE)*Other_F_local_coll</f>
        <v>0</v>
      </c>
      <c r="J99" s="44">
        <f>Concentrations!J97*VLOOKUP(IF(ISBLANK($A99),$B99,$A99),Radionuclide_specific,9,FALSE)*VLOOKUP($B$54,Other_food_cons,3,FALSE)*Other_F_local_coll</f>
        <v>0</v>
      </c>
      <c r="K99" s="44">
        <f>Concentrations!K97*VLOOKUP(IF(ISBLANK($A99),$B99,$A99),Radionuclide_specific,9,FALSE)*VLOOKUP($B$54,Other_food_cons,3,FALSE)*Other_F_local_coll</f>
        <v>0</v>
      </c>
      <c r="L99" s="44">
        <f>Concentrations!L97*VLOOKUP(IF(ISBLANK($A99),$B99,$A99),Radionuclide_specific,9,FALSE)*VLOOKUP($B$54,Other_food_cons,3,FALSE)*Other_F_local_coll</f>
        <v>0</v>
      </c>
      <c r="M99" s="57">
        <f>Concentrations!M97*VLOOKUP(IF(ISBLANK($A99),$B99,$A99),Radionuclide_specific,9,FALSE)*VLOOKUP($B$54,Other_food_cons,4,FALSE)*Other_F_local</f>
        <v>0</v>
      </c>
      <c r="N99" s="57">
        <f>Concentrations!N97*VLOOKUP(IF(ISBLANK($A99),$B99,$A99),Radionuclide_specific,9,FALSE)*VLOOKUP($B$54,Other_food_cons,4,FALSE)*Other_F_local_coll</f>
        <v>0</v>
      </c>
      <c r="O99" s="57">
        <f>Concentrations!O97*VLOOKUP(IF(ISBLANK($A99),$B99,$A99),Radionuclide_specific,9,FALSE)*VLOOKUP($B$54,Other_food_cons,4,FALSE)*Other_F_local_coll</f>
        <v>0</v>
      </c>
      <c r="P99" s="57">
        <f>Concentrations!P97*VLOOKUP(IF(ISBLANK($A99),$B99,$A99),Radionuclide_specific,9,FALSE)*VLOOKUP($B$54,Other_food_cons,4,FALSE)*Other_F_local_coll</f>
        <v>0</v>
      </c>
      <c r="Q99" s="57">
        <f>Concentrations!Q97*VLOOKUP(IF(ISBLANK($A99),$B99,$A99),Radionuclide_specific,9,FALSE)*VLOOKUP($B$54,Other_food_cons,4,FALSE)*Other_F_local_coll</f>
        <v>0</v>
      </c>
      <c r="R99" s="44">
        <f>Concentrations!R97*VLOOKUP(IF(ISBLANK($A99),$B99,$A99),Radionuclide_specific,9,FALSE)*VLOOKUP($B$54,Other_food_cons,5,FALSE)*Other_F_local</f>
        <v>0</v>
      </c>
      <c r="S99" s="44">
        <f>Concentrations!S97*VLOOKUP(IF(ISBLANK($A99),$B99,$A99),Radionuclide_specific,9,FALSE)*VLOOKUP($B$54,Other_food_cons,5,FALSE)*Other_F_local_coll</f>
        <v>0</v>
      </c>
      <c r="T99" s="44">
        <f>Concentrations!T97*VLOOKUP(IF(ISBLANK($A99),$B99,$A99),Radionuclide_specific,9,FALSE)*VLOOKUP($B$54,Other_food_cons,5,FALSE)*Other_F_local_coll</f>
        <v>0</v>
      </c>
      <c r="U99" s="44">
        <f>Concentrations!U97*VLOOKUP(IF(ISBLANK($A99),$B99,$A99),Radionuclide_specific,9,FALSE)*VLOOKUP($B$54,Other_food_cons,5,FALSE)*Other_F_local_coll</f>
        <v>0</v>
      </c>
      <c r="V99" s="44">
        <f>Concentrations!V97*VLOOKUP(IF(ISBLANK($A99),$B99,$A99),Radionuclide_specific,9,FALSE)*VLOOKUP($B$54,Other_food_cons,5,FALSE)*Other_F_local_coll</f>
        <v>0</v>
      </c>
      <c r="W99" s="57">
        <f t="shared" si="50"/>
        <v>0</v>
      </c>
      <c r="X99" s="57">
        <f t="shared" si="51"/>
        <v>0</v>
      </c>
      <c r="Y99" s="57">
        <f t="shared" si="52"/>
        <v>0</v>
      </c>
      <c r="Z99" s="57">
        <f t="shared" si="53"/>
        <v>0</v>
      </c>
      <c r="AA99" s="57">
        <f t="shared" si="54"/>
        <v>0</v>
      </c>
    </row>
    <row r="100" spans="1:32">
      <c r="A100" s="4" t="s">
        <v>15</v>
      </c>
      <c r="B100" s="107"/>
      <c r="C100" s="57">
        <f>Concentrations!C98*VLOOKUP(IF(ISBLANK($A100),$B100,$A100),Radionuclide_specific,9,FALSE)*VLOOKUP($B$54,Other_food_cons,2,FALSE)*Other_F_local</f>
        <v>9.9183231645309294E-12</v>
      </c>
      <c r="D100" s="57">
        <f>Concentrations!D98*VLOOKUP(IF(ISBLANK($A100),$B100,$A100),Radionuclide_specific,9,FALSE)*VLOOKUP($B$54,Other_food_cons,2,FALSE)*Other_F_local_coll</f>
        <v>1.5083364875775227E-12</v>
      </c>
      <c r="E100" s="57">
        <f>Concentrations!E98*VLOOKUP(IF(ISBLANK($A100),$B100,$A100),Radionuclide_specific,9,FALSE)*VLOOKUP($B$54,Other_food_cons,2,FALSE)*Other_F_local_coll</f>
        <v>1.1844682174475159E-13</v>
      </c>
      <c r="F100" s="57">
        <f>Concentrations!F98*VLOOKUP(IF(ISBLANK($A100),$B100,$A100),Radionuclide_specific,9,FALSE)*VLOOKUP($B$54,Other_food_cons,2,FALSE)*Other_F_local_coll</f>
        <v>3.2243970142697915E-14</v>
      </c>
      <c r="G100" s="57">
        <f>Concentrations!G98*VLOOKUP(IF(ISBLANK($A100),$B100,$A100),Radionuclide_specific,9,FALSE)*VLOOKUP($B$54,Other_food_cons,2,FALSE)*Other_F_local_coll</f>
        <v>1.5610729079430039E-14</v>
      </c>
      <c r="H100" s="44">
        <f>Concentrations!H98*VLOOKUP(IF(ISBLANK($A100),$B100,$A100),Radionuclide_specific,9,FALSE)*VLOOKUP($B$54,Other_food_cons,3,FALSE)*Other_F_local</f>
        <v>1.7852442510335367E-10</v>
      </c>
      <c r="I100" s="44">
        <f>Concentrations!I98*VLOOKUP(IF(ISBLANK($A100),$B100,$A100),Radionuclide_specific,9,FALSE)*VLOOKUP($B$54,Other_food_cons,3,FALSE)*Other_F_local_coll</f>
        <v>2.7149236805486156E-11</v>
      </c>
      <c r="J100" s="44">
        <f>Concentrations!J98*VLOOKUP(IF(ISBLANK($A100),$B100,$A100),Radionuclide_specific,9,FALSE)*VLOOKUP($B$54,Other_food_cons,3,FALSE)*Other_F_local_coll</f>
        <v>2.1319784006353493E-12</v>
      </c>
      <c r="K100" s="44">
        <f>Concentrations!K98*VLOOKUP(IF(ISBLANK($A100),$B100,$A100),Radionuclide_specific,9,FALSE)*VLOOKUP($B$54,Other_food_cons,3,FALSE)*Other_F_local_coll</f>
        <v>5.8037393390852307E-13</v>
      </c>
      <c r="L100" s="44">
        <f>Concentrations!L98*VLOOKUP(IF(ISBLANK($A100),$B100,$A100),Radionuclide_specific,9,FALSE)*VLOOKUP($B$54,Other_food_cons,3,FALSE)*Other_F_local_coll</f>
        <v>2.809846370317633E-13</v>
      </c>
      <c r="M100" s="57">
        <f>Concentrations!M98*VLOOKUP(IF(ISBLANK($A100),$B100,$A100),Radionuclide_specific,9,FALSE)*VLOOKUP($B$54,Other_food_cons,4,FALSE)*Other_F_local</f>
        <v>4.7687615894698691E-14</v>
      </c>
      <c r="N100" s="57">
        <f>Concentrations!N98*VLOOKUP(IF(ISBLANK($A100),$B100,$A100),Radionuclide_specific,9,FALSE)*VLOOKUP($B$54,Other_food_cons,4,FALSE)*Other_F_local_coll</f>
        <v>7.2521302105563762E-15</v>
      </c>
      <c r="O100" s="57">
        <f>Concentrations!O98*VLOOKUP(IF(ISBLANK($A100),$B100,$A100),Radionuclide_specific,9,FALSE)*VLOOKUP($B$54,Other_food_cons,4,FALSE)*Other_F_local_coll</f>
        <v>5.6949611800420616E-16</v>
      </c>
      <c r="P100" s="57">
        <f>Concentrations!P98*VLOOKUP(IF(ISBLANK($A100),$B100,$A100),Radionuclide_specific,9,FALSE)*VLOOKUP($B$54,Other_food_cons,4,FALSE)*Other_F_local_coll</f>
        <v>1.5503004263703393E-16</v>
      </c>
      <c r="Q100" s="57">
        <f>Concentrations!Q98*VLOOKUP(IF(ISBLANK($A100),$B100,$A100),Radionuclide_specific,9,FALSE)*VLOOKUP($B$54,Other_food_cons,4,FALSE)*Other_F_local_coll</f>
        <v>7.5056886111380301E-17</v>
      </c>
      <c r="R100" s="44">
        <f>Concentrations!R98*VLOOKUP(IF(ISBLANK($A100),$B100,$A100),Radionuclide_specific,9,FALSE)*VLOOKUP($B$54,Other_food_cons,5,FALSE)*Other_F_local</f>
        <v>1.7476697391809544E-12</v>
      </c>
      <c r="S100" s="44">
        <f>Concentrations!S98*VLOOKUP(IF(ISBLANK($A100),$B100,$A100),Radionuclide_specific,9,FALSE)*VLOOKUP($B$54,Other_food_cons,5,FALSE)*Other_F_local_coll</f>
        <v>2.657781957809796E-13</v>
      </c>
      <c r="T100" s="44">
        <f>Concentrations!T98*VLOOKUP(IF(ISBLANK($A100),$B100,$A100),Radionuclide_specific,9,FALSE)*VLOOKUP($B$54,Other_food_cons,5,FALSE)*Other_F_local_coll</f>
        <v>2.0871060826666763E-14</v>
      </c>
      <c r="U100" s="44">
        <f>Concentrations!U98*VLOOKUP(IF(ISBLANK($A100),$B100,$A100),Radionuclide_specific,9,FALSE)*VLOOKUP($B$54,Other_food_cons,5,FALSE)*Other_F_local_coll</f>
        <v>5.6815864894348221E-15</v>
      </c>
      <c r="V100" s="44">
        <f>Concentrations!V98*VLOOKUP(IF(ISBLANK($A100),$B100,$A100),Radionuclide_specific,9,FALSE)*VLOOKUP($B$54,Other_food_cons,5,FALSE)*Other_F_local_coll</f>
        <v>2.7507067844126164E-15</v>
      </c>
      <c r="W100" s="57">
        <f t="shared" si="50"/>
        <v>1.9023810562296026E-10</v>
      </c>
      <c r="X100" s="57">
        <f t="shared" si="51"/>
        <v>2.8930603619055217E-11</v>
      </c>
      <c r="Y100" s="57">
        <f t="shared" si="52"/>
        <v>2.2718657793247717E-12</v>
      </c>
      <c r="Z100" s="57">
        <f t="shared" si="53"/>
        <v>6.1845452058329289E-13</v>
      </c>
      <c r="AA100" s="57">
        <f t="shared" si="54"/>
        <v>2.9942112978171735E-13</v>
      </c>
    </row>
    <row r="101" spans="1:32">
      <c r="A101" s="4" t="s">
        <v>22</v>
      </c>
      <c r="B101" s="107"/>
      <c r="C101" s="57">
        <f>Concentrations!C99*VLOOKUP(IF(ISBLANK($A101),$B101,$A101),Radionuclide_specific,9,FALSE)*VLOOKUP($B$54,Other_food_cons,2,FALSE)*Other_F_local</f>
        <v>9.9183231038062662E-12</v>
      </c>
      <c r="D101" s="57">
        <f>Concentrations!D99*VLOOKUP(IF(ISBLANK($A101),$B101,$A101),Radionuclide_specific,9,FALSE)*VLOOKUP($B$54,Other_food_cons,2,FALSE)*Other_F_local_coll</f>
        <v>1.5083363952300317E-12</v>
      </c>
      <c r="E101" s="57">
        <f>Concentrations!E99*VLOOKUP(IF(ISBLANK($A101),$B101,$A101),Radionuclide_specific,9,FALSE)*VLOOKUP($B$54,Other_food_cons,2,FALSE)*Other_F_local_coll</f>
        <v>1.1844677823351169E-13</v>
      </c>
      <c r="F101" s="57">
        <f>Concentrations!F99*VLOOKUP(IF(ISBLANK($A101),$B101,$A101),Radionuclide_specific,9,FALSE)*VLOOKUP($B$54,Other_food_cons,2,FALSE)*Other_F_local_coll</f>
        <v>3.2243940530786171E-14</v>
      </c>
      <c r="G101" s="57">
        <f>Concentrations!G99*VLOOKUP(IF(ISBLANK($A101),$B101,$A101),Radionuclide_specific,9,FALSE)*VLOOKUP($B$54,Other_food_cons,2,FALSE)*Other_F_local_coll</f>
        <v>1.5610705185381623E-14</v>
      </c>
      <c r="H101" s="44">
        <f>Concentrations!H99*VLOOKUP(IF(ISBLANK($A101),$B101,$A101),Radionuclide_specific,9,FALSE)*VLOOKUP($B$54,Other_food_cons,3,FALSE)*Other_F_local</f>
        <v>1.7852442401034272E-10</v>
      </c>
      <c r="I101" s="44">
        <f>Concentrations!I99*VLOOKUP(IF(ISBLANK($A101),$B101,$A101),Radionuclide_specific,9,FALSE)*VLOOKUP($B$54,Other_food_cons,3,FALSE)*Other_F_local_coll</f>
        <v>2.714923514328152E-11</v>
      </c>
      <c r="J101" s="44">
        <f>Concentrations!J99*VLOOKUP(IF(ISBLANK($A101),$B101,$A101),Radionuclide_specific,9,FALSE)*VLOOKUP($B$54,Other_food_cons,3,FALSE)*Other_F_local_coll</f>
        <v>2.1319776174566849E-12</v>
      </c>
      <c r="K101" s="44">
        <f>Concentrations!K99*VLOOKUP(IF(ISBLANK($A101),$B101,$A101),Radionuclide_specific,9,FALSE)*VLOOKUP($B$54,Other_food_cons,3,FALSE)*Other_F_local_coll</f>
        <v>5.803734009102094E-13</v>
      </c>
      <c r="L101" s="44">
        <f>Concentrations!L99*VLOOKUP(IF(ISBLANK($A101),$B101,$A101),Radionuclide_specific,9,FALSE)*VLOOKUP($B$54,Other_food_cons,3,FALSE)*Other_F_local_coll</f>
        <v>2.8098420695188121E-13</v>
      </c>
      <c r="M101" s="57">
        <f>Concentrations!M99*VLOOKUP(IF(ISBLANK($A101),$B101,$A101),Radionuclide_specific,9,FALSE)*VLOOKUP($B$54,Other_food_cons,4,FALSE)*Other_F_local</f>
        <v>4.7687615602732554E-14</v>
      </c>
      <c r="N101" s="57">
        <f>Concentrations!N99*VLOOKUP(IF(ISBLANK($A101),$B101,$A101),Radionuclide_specific,9,FALSE)*VLOOKUP($B$54,Other_food_cons,4,FALSE)*Other_F_local_coll</f>
        <v>7.2521297665466768E-15</v>
      </c>
      <c r="O101" s="57">
        <f>Concentrations!O99*VLOOKUP(IF(ISBLANK($A101),$B101,$A101),Radionuclide_specific,9,FALSE)*VLOOKUP($B$54,Other_food_cons,4,FALSE)*Other_F_local_coll</f>
        <v>5.6949590880076925E-16</v>
      </c>
      <c r="P101" s="57">
        <f>Concentrations!P99*VLOOKUP(IF(ISBLANK($A101),$B101,$A101),Radionuclide_specific,9,FALSE)*VLOOKUP($B$54,Other_food_cons,4,FALSE)*Other_F_local_coll</f>
        <v>1.5502990026201245E-16</v>
      </c>
      <c r="Q101" s="57">
        <f>Concentrations!Q99*VLOOKUP(IF(ISBLANK($A101),$B101,$A101),Radionuclide_specific,9,FALSE)*VLOOKUP($B$54,Other_food_cons,4,FALSE)*Other_F_local_coll</f>
        <v>7.5056771228029135E-17</v>
      </c>
      <c r="R101" s="44">
        <f>Concentrations!R99*VLOOKUP(IF(ISBLANK($A101),$B101,$A101),Radionuclide_specific,9,FALSE)*VLOOKUP($B$54,Other_food_cons,5,FALSE)*Other_F_local</f>
        <v>1.745681480780688E-12</v>
      </c>
      <c r="S101" s="44">
        <f>Concentrations!S99*VLOOKUP(IF(ISBLANK($A101),$B101,$A101),Radionuclide_specific,9,FALSE)*VLOOKUP($B$54,Other_food_cons,5,FALSE)*Other_F_local_coll</f>
        <v>2.6547581525450564E-13</v>
      </c>
      <c r="T101" s="44">
        <f>Concentrations!T99*VLOOKUP(IF(ISBLANK($A101),$B101,$A101),Radionuclide_specific,9,FALSE)*VLOOKUP($B$54,Other_food_cons,5,FALSE)*Other_F_local_coll</f>
        <v>2.0847309071936579E-14</v>
      </c>
      <c r="U101" s="44">
        <f>Concentrations!U99*VLOOKUP(IF(ISBLANK($A101),$B101,$A101),Radionuclide_specific,9,FALSE)*VLOOKUP($B$54,Other_food_cons,5,FALSE)*Other_F_local_coll</f>
        <v>5.6751175841797545E-15</v>
      </c>
      <c r="V101" s="44">
        <f>Concentrations!V99*VLOOKUP(IF(ISBLANK($A101),$B101,$A101),Radionuclide_specific,9,FALSE)*VLOOKUP($B$54,Other_food_cons,5,FALSE)*Other_F_local_coll</f>
        <v>2.7475732196695395E-15</v>
      </c>
      <c r="W101" s="57">
        <f t="shared" si="50"/>
        <v>1.9023611621053242E-10</v>
      </c>
      <c r="X101" s="57">
        <f t="shared" si="51"/>
        <v>2.8930299483532604E-11</v>
      </c>
      <c r="Y101" s="57">
        <f t="shared" si="52"/>
        <v>2.2718412006709336E-12</v>
      </c>
      <c r="Z101" s="57">
        <f t="shared" si="53"/>
        <v>6.1844748892543729E-13</v>
      </c>
      <c r="AA101" s="57">
        <f t="shared" si="54"/>
        <v>2.9941754212816044E-13</v>
      </c>
    </row>
    <row r="102" spans="1:32">
      <c r="A102" s="4" t="s">
        <v>8</v>
      </c>
      <c r="B102" s="107"/>
      <c r="C102" s="57">
        <f>Concentrations!C100*VLOOKUP(IF(ISBLANK($A102),$B102,$A102),Radionuclide_specific,9,FALSE)*VLOOKUP($B$54,Other_food_cons,2,FALSE)*Other_F_local</f>
        <v>1.1291628039042486E-11</v>
      </c>
      <c r="D102" s="57">
        <f>Concentrations!D100*VLOOKUP(IF(ISBLANK($A102),$B102,$A102),Radionuclide_specific,9,FALSE)*VLOOKUP($B$54,Other_food_cons,2,FALSE)*Other_F_local_coll</f>
        <v>1.7171809341900514E-12</v>
      </c>
      <c r="E102" s="57">
        <f>Concentrations!E100*VLOOKUP(IF(ISBLANK($A102),$B102,$A102),Radionuclide_specific,9,FALSE)*VLOOKUP($B$54,Other_food_cons,2,FALSE)*Other_F_local_coll</f>
        <v>1.348461407386051E-13</v>
      </c>
      <c r="F102" s="57">
        <f>Concentrations!F100*VLOOKUP(IF(ISBLANK($A102),$B102,$A102),Radionuclide_specific,9,FALSE)*VLOOKUP($B$54,Other_food_cons,2,FALSE)*Other_F_local_coll</f>
        <v>3.6707832378861672E-14</v>
      </c>
      <c r="G102" s="57">
        <f>Concentrations!G100*VLOOKUP(IF(ISBLANK($A102),$B102,$A102),Radionuclide_specific,9,FALSE)*VLOOKUP($B$54,Other_food_cons,2,FALSE)*Other_F_local_coll</f>
        <v>1.7771659918692296E-14</v>
      </c>
      <c r="H102" s="44">
        <f>Concentrations!H100*VLOOKUP(IF(ISBLANK($A102),$B102,$A102),Radionuclide_specific,9,FALSE)*VLOOKUP($B$54,Other_food_cons,3,FALSE)*Other_F_local</f>
        <v>1.4801295942381966E-10</v>
      </c>
      <c r="I102" s="44">
        <f>Concentrations!I100*VLOOKUP(IF(ISBLANK($A102),$B102,$A102),Radionuclide_specific,9,FALSE)*VLOOKUP($B$54,Other_food_cons,3,FALSE)*Other_F_local_coll</f>
        <v>2.2509157320522367E-11</v>
      </c>
      <c r="J102" s="44">
        <f>Concentrations!J100*VLOOKUP(IF(ISBLANK($A102),$B102,$A102),Radionuclide_specific,9,FALSE)*VLOOKUP($B$54,Other_food_cons,3,FALSE)*Other_F_local_coll</f>
        <v>1.7675906688203594E-12</v>
      </c>
      <c r="K102" s="44">
        <f>Concentrations!K100*VLOOKUP(IF(ISBLANK($A102),$B102,$A102),Radionuclide_specific,9,FALSE)*VLOOKUP($B$54,Other_food_cons,3,FALSE)*Other_F_local_coll</f>
        <v>4.8117374090278274E-13</v>
      </c>
      <c r="L102" s="44">
        <f>Concentrations!L100*VLOOKUP(IF(ISBLANK($A102),$B102,$A102),Radionuclide_specific,9,FALSE)*VLOOKUP($B$54,Other_food_cons,3,FALSE)*Other_F_local_coll</f>
        <v>2.329545367013685E-13</v>
      </c>
      <c r="M102" s="57">
        <f>Concentrations!M100*VLOOKUP(IF(ISBLANK($A102),$B102,$A102),Radionuclide_specific,9,FALSE)*VLOOKUP($B$54,Other_food_cons,4,FALSE)*Other_F_local</f>
        <v>2.0322719808689232E-14</v>
      </c>
      <c r="N102" s="57">
        <f>Concentrations!N100*VLOOKUP(IF(ISBLANK($A102),$B102,$A102),Radionuclide_specific,9,FALSE)*VLOOKUP($B$54,Other_food_cons,4,FALSE)*Other_F_local_coll</f>
        <v>3.0905894938890425E-15</v>
      </c>
      <c r="O102" s="57">
        <f>Concentrations!O100*VLOOKUP(IF(ISBLANK($A102),$B102,$A102),Radionuclide_specific,9,FALSE)*VLOOKUP($B$54,Other_food_cons,4,FALSE)*Other_F_local_coll</f>
        <v>2.4269665331148572E-16</v>
      </c>
      <c r="P102" s="57">
        <f>Concentrations!P100*VLOOKUP(IF(ISBLANK($A102),$B102,$A102),Radionuclide_specific,9,FALSE)*VLOOKUP($B$54,Other_food_cons,4,FALSE)*Other_F_local_coll</f>
        <v>6.606691166592803E-17</v>
      </c>
      <c r="Q102" s="57">
        <f>Concentrations!Q100*VLOOKUP(IF(ISBLANK($A102),$B102,$A102),Radionuclide_specific,9,FALSE)*VLOOKUP($B$54,Other_food_cons,4,FALSE)*Other_F_local_coll</f>
        <v>3.1985508539078918E-17</v>
      </c>
      <c r="R102" s="44">
        <f>Concentrations!R100*VLOOKUP(IF(ISBLANK($A102),$B102,$A102),Radionuclide_specific,9,FALSE)*VLOOKUP($B$54,Other_food_cons,5,FALSE)*Other_F_local</f>
        <v>7.459904485444194E-13</v>
      </c>
      <c r="S102" s="44">
        <f>Concentrations!S100*VLOOKUP(IF(ISBLANK($A102),$B102,$A102),Radionuclide_specific,9,FALSE)*VLOOKUP($B$54,Other_food_cons,5,FALSE)*Other_F_local_coll</f>
        <v>1.1344693350676372E-13</v>
      </c>
      <c r="T102" s="44">
        <f>Concentrations!T100*VLOOKUP(IF(ISBLANK($A102),$B102,$A102),Radionuclide_specific,9,FALSE)*VLOOKUP($B$54,Other_food_cons,5,FALSE)*Other_F_local_coll</f>
        <v>8.9087182704086099E-15</v>
      </c>
      <c r="U102" s="44">
        <f>Concentrations!U100*VLOOKUP(IF(ISBLANK($A102),$B102,$A102),Radionuclide_specific,9,FALSE)*VLOOKUP($B$54,Other_food_cons,5,FALSE)*Other_F_local_coll</f>
        <v>2.4251323411218635E-15</v>
      </c>
      <c r="V102" s="44">
        <f>Concentrations!V100*VLOOKUP(IF(ISBLANK($A102),$B102,$A102),Radionuclide_specific,9,FALSE)*VLOOKUP($B$54,Other_food_cons,5,FALSE)*Other_F_local_coll</f>
        <v>1.1740989437735998E-15</v>
      </c>
      <c r="W102" s="57">
        <f t="shared" si="50"/>
        <v>1.6007090063121527E-10</v>
      </c>
      <c r="X102" s="57">
        <f t="shared" si="51"/>
        <v>2.4342875777713072E-11</v>
      </c>
      <c r="Y102" s="57">
        <f t="shared" si="52"/>
        <v>1.9115882244826847E-12</v>
      </c>
      <c r="Z102" s="57">
        <f t="shared" si="53"/>
        <v>5.203727725344321E-13</v>
      </c>
      <c r="AA102" s="57">
        <f t="shared" si="54"/>
        <v>2.5193228107237349E-13</v>
      </c>
    </row>
    <row r="104" spans="1:32" s="104" customFormat="1" ht="12.75">
      <c r="A104" s="49" t="s">
        <v>347</v>
      </c>
      <c r="B104" s="109" t="s">
        <v>89</v>
      </c>
      <c r="C104" s="49"/>
      <c r="D104" s="49"/>
      <c r="E104" s="49"/>
      <c r="F104" s="49"/>
      <c r="G104" s="49"/>
      <c r="H104" s="49"/>
      <c r="I104" s="49"/>
      <c r="J104" s="49"/>
      <c r="K104" s="49"/>
      <c r="L104" s="49"/>
      <c r="M104" s="49"/>
      <c r="N104" s="49"/>
      <c r="O104" s="49"/>
      <c r="P104" s="49"/>
      <c r="Q104" s="49"/>
      <c r="R104" s="49"/>
      <c r="S104" s="49"/>
      <c r="T104" s="49"/>
      <c r="U104" s="49"/>
      <c r="V104" s="49"/>
      <c r="W104" s="49"/>
      <c r="X104" s="49"/>
      <c r="Y104" s="49"/>
      <c r="Z104" s="49"/>
      <c r="AA104" s="49"/>
    </row>
    <row r="105" spans="1:32" s="103" customFormat="1" ht="12.75" customHeight="1">
      <c r="A105" s="135" t="s">
        <v>163</v>
      </c>
      <c r="B105" s="135" t="s">
        <v>164</v>
      </c>
      <c r="C105" s="134" t="s">
        <v>211</v>
      </c>
      <c r="D105" s="134"/>
      <c r="E105" s="134"/>
      <c r="F105" s="134"/>
      <c r="G105" s="134"/>
      <c r="H105" s="133" t="s">
        <v>212</v>
      </c>
      <c r="I105" s="133"/>
      <c r="J105" s="133"/>
      <c r="K105" s="133"/>
      <c r="L105" s="133"/>
      <c r="M105" s="134" t="s">
        <v>213</v>
      </c>
      <c r="N105" s="134"/>
      <c r="O105" s="134"/>
      <c r="P105" s="134"/>
      <c r="Q105" s="134"/>
      <c r="R105" s="133" t="s">
        <v>214</v>
      </c>
      <c r="S105" s="133"/>
      <c r="T105" s="133"/>
      <c r="U105" s="133"/>
      <c r="V105" s="133"/>
      <c r="W105" s="134" t="s">
        <v>215</v>
      </c>
      <c r="X105" s="134"/>
      <c r="Y105" s="134"/>
      <c r="Z105" s="134"/>
      <c r="AA105" s="134"/>
      <c r="AB105" s="51"/>
      <c r="AC105" s="51"/>
      <c r="AD105" s="51"/>
      <c r="AE105" s="51"/>
      <c r="AF105" s="51"/>
    </row>
    <row r="106" spans="1:32" s="103" customFormat="1" ht="12.75" customHeight="1">
      <c r="A106" s="135"/>
      <c r="B106" s="135"/>
      <c r="C106" s="56" t="str">
        <f>Other_x_typical &amp; " km"</f>
        <v>5 km</v>
      </c>
      <c r="D106" s="56" t="str">
        <f>Other_x_1 &amp; " km"</f>
        <v>50 km</v>
      </c>
      <c r="E106" s="56" t="str">
        <f>Other_x_2 &amp; " km"</f>
        <v>300 km</v>
      </c>
      <c r="F106" s="56" t="str">
        <f>Other_x_3 &amp; " km"</f>
        <v>750 km</v>
      </c>
      <c r="G106" s="56" t="str">
        <f>Other_x_4 &amp; " km"</f>
        <v>1250 km</v>
      </c>
      <c r="H106" s="52" t="str">
        <f>Other_x_typical &amp; " km"</f>
        <v>5 km</v>
      </c>
      <c r="I106" s="52" t="str">
        <f>Other_x_1 &amp; " km"</f>
        <v>50 km</v>
      </c>
      <c r="J106" s="52" t="str">
        <f>Other_x_2 &amp; " km"</f>
        <v>300 km</v>
      </c>
      <c r="K106" s="52" t="str">
        <f>Other_x_3 &amp; " km"</f>
        <v>750 km</v>
      </c>
      <c r="L106" s="52" t="str">
        <f>Other_x_4 &amp; " km"</f>
        <v>1250 km</v>
      </c>
      <c r="M106" s="56" t="str">
        <f>Other_x_typical &amp; " km"</f>
        <v>5 km</v>
      </c>
      <c r="N106" s="56" t="str">
        <f>Other_x_1 &amp; " km"</f>
        <v>50 km</v>
      </c>
      <c r="O106" s="56" t="str">
        <f>Other_x_2 &amp; " km"</f>
        <v>300 km</v>
      </c>
      <c r="P106" s="56" t="str">
        <f>Other_x_3 &amp; " km"</f>
        <v>750 km</v>
      </c>
      <c r="Q106" s="56" t="str">
        <f>Other_x_4 &amp; " km"</f>
        <v>1250 km</v>
      </c>
      <c r="R106" s="52" t="str">
        <f>Other_x_typical &amp; " km"</f>
        <v>5 km</v>
      </c>
      <c r="S106" s="52" t="str">
        <f>Other_x_1 &amp; " km"</f>
        <v>50 km</v>
      </c>
      <c r="T106" s="52" t="str">
        <f>Other_x_2 &amp; " km"</f>
        <v>300 km</v>
      </c>
      <c r="U106" s="52" t="str">
        <f>Other_x_3 &amp; " km"</f>
        <v>750 km</v>
      </c>
      <c r="V106" s="52" t="str">
        <f>Other_x_4 &amp; " km"</f>
        <v>1250 km</v>
      </c>
      <c r="W106" s="56" t="str">
        <f>Other_x_typical &amp; " km"</f>
        <v>5 km</v>
      </c>
      <c r="X106" s="56" t="str">
        <f>Other_x_1 &amp; " km"</f>
        <v>50 km</v>
      </c>
      <c r="Y106" s="56" t="str">
        <f>Other_x_2 &amp; " km"</f>
        <v>300 km</v>
      </c>
      <c r="Z106" s="56" t="str">
        <f>Other_x_3 &amp; " km"</f>
        <v>750 km</v>
      </c>
      <c r="AA106" s="56" t="str">
        <f>Other_x_4 &amp; " km"</f>
        <v>1250 km</v>
      </c>
    </row>
    <row r="107" spans="1:32">
      <c r="A107" s="4" t="s">
        <v>53</v>
      </c>
      <c r="B107" s="107"/>
      <c r="C107" s="57">
        <f>Concentrations!C55*VLOOKUP(IF(ISBLANK($A107),$B107,$A107),Radionuclide_specific,9,FALSE)*VLOOKUP($B$104,Other_food_cons,2,FALSE)*Other_F_local</f>
        <v>0</v>
      </c>
      <c r="D107" s="57">
        <f>Concentrations!D55*VLOOKUP(IF(ISBLANK($A107),$B107,$A107),Radionuclide_specific,9,FALSE)*VLOOKUP($B$104,Other_food_cons,2,FALSE)*Other_F_local_coll</f>
        <v>0</v>
      </c>
      <c r="E107" s="57">
        <f>Concentrations!E55*VLOOKUP(IF(ISBLANK($A107),$B107,$A107),Radionuclide_specific,9,FALSE)*VLOOKUP($B$104,Other_food_cons,2,FALSE)*Other_F_local_coll</f>
        <v>0</v>
      </c>
      <c r="F107" s="57">
        <f>Concentrations!F55*VLOOKUP(IF(ISBLANK($A107),$B107,$A107),Radionuclide_specific,9,FALSE)*VLOOKUP($B$104,Other_food_cons,2,FALSE)*Other_F_local_coll</f>
        <v>0</v>
      </c>
      <c r="G107" s="57">
        <f>Concentrations!G55*VLOOKUP(IF(ISBLANK($A107),$B107,$A107),Radionuclide_specific,9,FALSE)*VLOOKUP($B$104,Other_food_cons,2,FALSE)*Other_F_local_coll</f>
        <v>0</v>
      </c>
      <c r="H107" s="44">
        <f>Concentrations!H55*VLOOKUP(IF(ISBLANK($A107),$B107,$A107),Radionuclide_specific,9,FALSE)*VLOOKUP($B$104,Other_food_cons,3,FALSE)*Other_F_local</f>
        <v>0</v>
      </c>
      <c r="I107" s="44">
        <f>Concentrations!I55*VLOOKUP(IF(ISBLANK($A107),$B107,$A107),Radionuclide_specific,9,FALSE)*VLOOKUP($B$104,Other_food_cons,3,FALSE)*Other_F_local_coll</f>
        <v>0</v>
      </c>
      <c r="J107" s="44">
        <f>Concentrations!J55*VLOOKUP(IF(ISBLANK($A107),$B107,$A107),Radionuclide_specific,9,FALSE)*VLOOKUP($B$104,Other_food_cons,3,FALSE)*Other_F_local_coll</f>
        <v>0</v>
      </c>
      <c r="K107" s="44">
        <f>Concentrations!K55*VLOOKUP(IF(ISBLANK($A107),$B107,$A107),Radionuclide_specific,9,FALSE)*VLOOKUP($B$104,Other_food_cons,3,FALSE)*Other_F_local_coll</f>
        <v>0</v>
      </c>
      <c r="L107" s="44">
        <f>Concentrations!L55*VLOOKUP(IF(ISBLANK($A107),$B107,$A107),Radionuclide_specific,9,FALSE)*VLOOKUP($B$104,Other_food_cons,3,FALSE)*Other_F_local_coll</f>
        <v>0</v>
      </c>
      <c r="M107" s="57">
        <f>Concentrations!M55*VLOOKUP(IF(ISBLANK($A107),$B107,$A107),Radionuclide_specific,9,FALSE)*VLOOKUP($B$104,Other_food_cons,4,FALSE)*Other_F_local</f>
        <v>0</v>
      </c>
      <c r="N107" s="57">
        <f>Concentrations!N55*VLOOKUP(IF(ISBLANK($A107),$B107,$A107),Radionuclide_specific,9,FALSE)*VLOOKUP($B$104,Other_food_cons,4,FALSE)*Other_F_local_coll</f>
        <v>0</v>
      </c>
      <c r="O107" s="57">
        <f>Concentrations!O55*VLOOKUP(IF(ISBLANK($A107),$B107,$A107),Radionuclide_specific,9,FALSE)*VLOOKUP($B$104,Other_food_cons,4,FALSE)*Other_F_local_coll</f>
        <v>0</v>
      </c>
      <c r="P107" s="57">
        <f>Concentrations!P55*VLOOKUP(IF(ISBLANK($A107),$B107,$A107),Radionuclide_specific,9,FALSE)*VLOOKUP($B$104,Other_food_cons,4,FALSE)*Other_F_local_coll</f>
        <v>0</v>
      </c>
      <c r="Q107" s="57">
        <f>Concentrations!Q55*VLOOKUP(IF(ISBLANK($A107),$B107,$A107),Radionuclide_specific,9,FALSE)*VLOOKUP($B$104,Other_food_cons,4,FALSE)*Other_F_local_coll</f>
        <v>0</v>
      </c>
      <c r="R107" s="44">
        <f>Concentrations!R55*VLOOKUP(IF(ISBLANK($A107),$B107,$A107),Radionuclide_specific,9,FALSE)*VLOOKUP($B$104,Other_food_cons,5,FALSE)*Other_F_local</f>
        <v>0</v>
      </c>
      <c r="S107" s="44">
        <f>Concentrations!S55*VLOOKUP(IF(ISBLANK($A107),$B107,$A107),Radionuclide_specific,9,FALSE)*VLOOKUP($B$104,Other_food_cons,5,FALSE)*Other_F_local_coll</f>
        <v>0</v>
      </c>
      <c r="T107" s="44">
        <f>Concentrations!T55*VLOOKUP(IF(ISBLANK($A107),$B107,$A107),Radionuclide_specific,9,FALSE)*VLOOKUP($B$104,Other_food_cons,5,FALSE)*Other_F_local_coll</f>
        <v>0</v>
      </c>
      <c r="U107" s="44">
        <f>Concentrations!U55*VLOOKUP(IF(ISBLANK($A107),$B107,$A107),Radionuclide_specific,9,FALSE)*VLOOKUP($B$104,Other_food_cons,5,FALSE)*Other_F_local_coll</f>
        <v>0</v>
      </c>
      <c r="V107" s="44">
        <f>Concentrations!V55*VLOOKUP(IF(ISBLANK($A107),$B107,$A107),Radionuclide_specific,9,FALSE)*VLOOKUP($B$104,Other_food_cons,5,FALSE)*Other_F_local_coll</f>
        <v>0</v>
      </c>
      <c r="W107" s="57">
        <f>C107+H107+M107+R107</f>
        <v>0</v>
      </c>
      <c r="X107" s="57">
        <f t="shared" ref="X107" si="75">D107+I107+N107+S107</f>
        <v>0</v>
      </c>
      <c r="Y107" s="57">
        <f t="shared" ref="Y107" si="76">E107+J107+O107+T107</f>
        <v>0</v>
      </c>
      <c r="Z107" s="57">
        <f t="shared" ref="Z107" si="77">F107+K107+P107+U107</f>
        <v>0</v>
      </c>
      <c r="AA107" s="57">
        <f t="shared" ref="AA107" si="78">G107+L107+Q107+V107</f>
        <v>0</v>
      </c>
    </row>
    <row r="108" spans="1:32">
      <c r="A108" s="4"/>
      <c r="B108" s="107" t="s">
        <v>38</v>
      </c>
      <c r="C108" s="57">
        <f>Concentrations!C56*VLOOKUP(IF(ISBLANK($A108),$B108,$A108),Radionuclide_specific,9,FALSE)*VLOOKUP($B$104,Other_food_cons,2,FALSE)*Other_F_local</f>
        <v>6.628132201164853E-16</v>
      </c>
      <c r="D108" s="57">
        <f>Concentrations!D56*VLOOKUP(IF(ISBLANK($A108),$B108,$A108),Radionuclide_specific,9,FALSE)*VLOOKUP($B$104,Other_food_cons,2,FALSE)*Other_F_local_coll</f>
        <v>1.6727604921105338E-16</v>
      </c>
      <c r="E108" s="57">
        <f>Concentrations!E56*VLOOKUP(IF(ISBLANK($A108),$B108,$A108),Radionuclide_specific,9,FALSE)*VLOOKUP($B$104,Other_food_cons,2,FALSE)*Other_F_local_coll</f>
        <v>1.9478506148216016E-17</v>
      </c>
      <c r="F108" s="57">
        <f>Concentrations!F56*VLOOKUP(IF(ISBLANK($A108),$B108,$A108),Radionuclide_specific,9,FALSE)*VLOOKUP($B$104,Other_food_cons,2,FALSE)*Other_F_local_coll</f>
        <v>6.484160088798701E-18</v>
      </c>
      <c r="G108" s="57">
        <f>Concentrations!G56*VLOOKUP(IF(ISBLANK($A108),$B108,$A108),Radionuclide_specific,9,FALSE)*VLOOKUP($B$104,Other_food_cons,2,FALSE)*Other_F_local_coll</f>
        <v>3.5110902951744066E-18</v>
      </c>
      <c r="H108" s="44">
        <f>Concentrations!H56*VLOOKUP(IF(ISBLANK($A108),$B108,$A108),Radionuclide_specific,9,FALSE)*VLOOKUP($B$104,Other_food_cons,3,FALSE)*Other_F_local</f>
        <v>1.292736161978777E-14</v>
      </c>
      <c r="I108" s="44">
        <f>Concentrations!I56*VLOOKUP(IF(ISBLANK($A108),$B108,$A108),Radionuclide_specific,9,FALSE)*VLOOKUP($B$104,Other_food_cons,3,FALSE)*Other_F_local_coll</f>
        <v>3.2625148576557769E-15</v>
      </c>
      <c r="J108" s="44">
        <f>Concentrations!J56*VLOOKUP(IF(ISBLANK($A108),$B108,$A108),Radionuclide_specific,9,FALSE)*VLOOKUP($B$104,Other_food_cons,3,FALSE)*Other_F_local_coll</f>
        <v>3.7990445143353446E-16</v>
      </c>
      <c r="K108" s="44">
        <f>Concentrations!K56*VLOOKUP(IF(ISBLANK($A108),$B108,$A108),Radionuclide_specific,9,FALSE)*VLOOKUP($B$104,Other_food_cons,3,FALSE)*Other_F_local_coll</f>
        <v>1.264656161410972E-16</v>
      </c>
      <c r="L108" s="44">
        <f>Concentrations!L56*VLOOKUP(IF(ISBLANK($A108),$B108,$A108),Radionuclide_specific,9,FALSE)*VLOOKUP($B$104,Other_food_cons,3,FALSE)*Other_F_local_coll</f>
        <v>6.8479524167411874E-17</v>
      </c>
      <c r="M108" s="57">
        <f>Concentrations!M56*VLOOKUP(IF(ISBLANK($A108),$B108,$A108),Radionuclide_specific,9,FALSE)*VLOOKUP($B$104,Other_food_cons,4,FALSE)*Other_F_local</f>
        <v>3.5075300480614599E-15</v>
      </c>
      <c r="N108" s="57">
        <f>Concentrations!N56*VLOOKUP(IF(ISBLANK($A108),$B108,$A108),Radionuclide_specific,9,FALSE)*VLOOKUP($B$104,Other_food_cons,4,FALSE)*Other_F_local_coll</f>
        <v>8.8520529030133658E-16</v>
      </c>
      <c r="O108" s="57">
        <f>Concentrations!O56*VLOOKUP(IF(ISBLANK($A108),$B108,$A108),Radionuclide_specific,9,FALSE)*VLOOKUP($B$104,Other_food_cons,4,FALSE)*Other_F_local_coll</f>
        <v>1.0307797661943206E-16</v>
      </c>
      <c r="P108" s="57">
        <f>Concentrations!P56*VLOOKUP(IF(ISBLANK($A108),$B108,$A108),Radionuclide_specific,9,FALSE)*VLOOKUP($B$104,Other_food_cons,4,FALSE)*Other_F_local_coll</f>
        <v>3.4313416898813958E-17</v>
      </c>
      <c r="Q108" s="57">
        <f>Concentrations!Q56*VLOOKUP(IF(ISBLANK($A108),$B108,$A108),Radionuclide_specific,9,FALSE)*VLOOKUP($B$104,Other_food_cons,4,FALSE)*Other_F_local_coll</f>
        <v>1.8580279237063012E-17</v>
      </c>
      <c r="R108" s="44">
        <f>Concentrations!R56*VLOOKUP(IF(ISBLANK($A108),$B108,$A108),Radionuclide_specific,9,FALSE)*VLOOKUP($B$104,Other_food_cons,5,FALSE)*Other_F_local</f>
        <v>1.4493708699736001E-15</v>
      </c>
      <c r="S108" s="44">
        <f>Concentrations!S56*VLOOKUP(IF(ISBLANK($A108),$B108,$A108),Radionuclide_specific,9,FALSE)*VLOOKUP($B$104,Other_food_cons,5,FALSE)*Other_F_local_coll</f>
        <v>3.6578183055576796E-16</v>
      </c>
      <c r="T108" s="44">
        <f>Concentrations!T56*VLOOKUP(IF(ISBLANK($A108),$B108,$A108),Radionuclide_specific,9,FALSE)*VLOOKUP($B$104,Other_food_cons,5,FALSE)*Other_F_local_coll</f>
        <v>4.2593567154355243E-17</v>
      </c>
      <c r="U108" s="44">
        <f>Concentrations!U56*VLOOKUP(IF(ISBLANK($A108),$B108,$A108),Radionuclide_specific,9,FALSE)*VLOOKUP($B$104,Other_food_cons,5,FALSE)*Other_F_local_coll</f>
        <v>1.4178885489487727E-17</v>
      </c>
      <c r="V108" s="44">
        <f>Concentrations!V56*VLOOKUP(IF(ISBLANK($A108),$B108,$A108),Radionuclide_specific,9,FALSE)*VLOOKUP($B$104,Other_food_cons,5,FALSE)*Other_F_local_coll</f>
        <v>7.6776863243289795E-18</v>
      </c>
      <c r="W108" s="57">
        <f t="shared" ref="W108:W114" si="79">C108+H108+M108+R108</f>
        <v>1.8547075757939315E-14</v>
      </c>
      <c r="X108" s="57">
        <f t="shared" ref="X108:X114" si="80">D108+I108+N108+S108</f>
        <v>4.680778027723935E-15</v>
      </c>
      <c r="Y108" s="57">
        <f t="shared" ref="Y108:Y114" si="81">E108+J108+O108+T108</f>
        <v>5.4505450135553788E-16</v>
      </c>
      <c r="Z108" s="57">
        <f t="shared" ref="Z108:Z114" si="82">F108+K108+P108+U108</f>
        <v>1.8144207861819758E-16</v>
      </c>
      <c r="AA108" s="57">
        <f t="shared" ref="AA108:AA114" si="83">G108+L108+Q108+V108</f>
        <v>9.8248580023978269E-17</v>
      </c>
    </row>
    <row r="109" spans="1:32">
      <c r="A109" s="4"/>
      <c r="B109" s="107" t="s">
        <v>54</v>
      </c>
      <c r="C109" s="57">
        <f>Concentrations!C57*VLOOKUP(IF(ISBLANK($A109),$B109,$A109),Radionuclide_specific,9,FALSE)*VLOOKUP($B$104,Other_food_cons,2,FALSE)*Other_F_local</f>
        <v>3.4296607261707426E-15</v>
      </c>
      <c r="D109" s="57">
        <f>Concentrations!D57*VLOOKUP(IF(ISBLANK($A109),$B109,$A109),Radionuclide_specific,9,FALSE)*VLOOKUP($B$104,Other_food_cons,2,FALSE)*Other_F_local_coll</f>
        <v>8.6555318903767475E-16</v>
      </c>
      <c r="E109" s="57">
        <f>Concentrations!E57*VLOOKUP(IF(ISBLANK($A109),$B109,$A109),Radionuclide_specific,9,FALSE)*VLOOKUP($B$104,Other_food_cons,2,FALSE)*Other_F_local_coll</f>
        <v>1.0078958221332899E-16</v>
      </c>
      <c r="F109" s="57">
        <f>Concentrations!F57*VLOOKUP(IF(ISBLANK($A109),$B109,$A109),Radionuclide_specific,9,FALSE)*VLOOKUP($B$104,Other_food_cons,2,FALSE)*Other_F_local_coll</f>
        <v>3.3551637963480007E-17</v>
      </c>
      <c r="G109" s="57">
        <f>Concentrations!G57*VLOOKUP(IF(ISBLANK($A109),$B109,$A109),Radionuclide_specific,9,FALSE)*VLOOKUP($B$104,Other_food_cons,2,FALSE)*Other_F_local_coll</f>
        <v>1.8167785623350457E-17</v>
      </c>
      <c r="H109" s="44">
        <f>Concentrations!H57*VLOOKUP(IF(ISBLANK($A109),$B109,$A109),Radionuclide_specific,9,FALSE)*VLOOKUP($B$104,Other_food_cons,3,FALSE)*Other_F_local</f>
        <v>7.223584849457059E-16</v>
      </c>
      <c r="I109" s="44">
        <f>Concentrations!I57*VLOOKUP(IF(ISBLANK($A109),$B109,$A109),Radionuclide_specific,9,FALSE)*VLOOKUP($B$104,Other_food_cons,3,FALSE)*Other_F_local_coll</f>
        <v>1.8230365630692187E-16</v>
      </c>
      <c r="J109" s="44">
        <f>Concentrations!J57*VLOOKUP(IF(ISBLANK($A109),$B109,$A109),Radionuclide_specific,9,FALSE)*VLOOKUP($B$104,Other_food_cons,3,FALSE)*Other_F_local_coll</f>
        <v>2.1228400042712097E-17</v>
      </c>
      <c r="K109" s="44">
        <f>Concentrations!K57*VLOOKUP(IF(ISBLANK($A109),$B109,$A109),Radionuclide_specific,9,FALSE)*VLOOKUP($B$104,Other_food_cons,3,FALSE)*Other_F_local_coll</f>
        <v>7.0666786897625246E-18</v>
      </c>
      <c r="L109" s="44">
        <f>Concentrations!L57*VLOOKUP(IF(ISBLANK($A109),$B109,$A109),Radionuclide_specific,9,FALSE)*VLOOKUP($B$104,Other_food_cons,3,FALSE)*Other_F_local_coll</f>
        <v>3.8265167156503349E-18</v>
      </c>
      <c r="M109" s="57">
        <f>Concentrations!M57*VLOOKUP(IF(ISBLANK($A109),$B109,$A109),Radionuclide_specific,9,FALSE)*VLOOKUP($B$104,Other_food_cons,4,FALSE)*Other_F_local</f>
        <v>2.4361813238630122E-16</v>
      </c>
      <c r="N109" s="57">
        <f>Concentrations!N57*VLOOKUP(IF(ISBLANK($A109),$B109,$A109),Radionuclide_specific,9,FALSE)*VLOOKUP($B$104,Other_food_cons,4,FALSE)*Other_F_local_coll</f>
        <v>6.1482597909851627E-17</v>
      </c>
      <c r="O109" s="57">
        <f>Concentrations!O57*VLOOKUP(IF(ISBLANK($A109),$B109,$A109),Radionuclide_specific,9,FALSE)*VLOOKUP($B$104,Other_food_cons,4,FALSE)*Other_F_local_coll</f>
        <v>7.1593582407265685E-18</v>
      </c>
      <c r="P109" s="57">
        <f>Concentrations!P57*VLOOKUP(IF(ISBLANK($A109),$B109,$A109),Radionuclide_specific,9,FALSE)*VLOOKUP($B$104,Other_food_cons,4,FALSE)*Other_F_local_coll</f>
        <v>2.3832641277874896E-18</v>
      </c>
      <c r="Q109" s="57">
        <f>Concentrations!Q57*VLOOKUP(IF(ISBLANK($A109),$B109,$A109),Radionuclide_specific,9,FALSE)*VLOOKUP($B$104,Other_food_cons,4,FALSE)*Other_F_local_coll</f>
        <v>1.2905072415419396E-18</v>
      </c>
      <c r="R109" s="44">
        <f>Concentrations!R57*VLOOKUP(IF(ISBLANK($A109),$B109,$A109),Radionuclide_specific,9,FALSE)*VLOOKUP($B$104,Other_food_cons,5,FALSE)*Other_F_local</f>
        <v>2.211626598661493E-16</v>
      </c>
      <c r="S109" s="44">
        <f>Concentrations!S57*VLOOKUP(IF(ISBLANK($A109),$B109,$A109),Radionuclide_specific,9,FALSE)*VLOOKUP($B$104,Other_food_cons,5,FALSE)*Other_F_local_coll</f>
        <v>5.5815446724064698E-17</v>
      </c>
      <c r="T109" s="44">
        <f>Concentrations!T57*VLOOKUP(IF(ISBLANK($A109),$B109,$A109),Radionuclide_specific,9,FALSE)*VLOOKUP($B$104,Other_food_cons,5,FALSE)*Other_F_local_coll</f>
        <v>6.4994452422079141E-18</v>
      </c>
      <c r="U109" s="44">
        <f>Concentrations!U57*VLOOKUP(IF(ISBLANK($A109),$B109,$A109),Radionuclide_specific,9,FALSE)*VLOOKUP($B$104,Other_food_cons,5,FALSE)*Other_F_local_coll</f>
        <v>2.1635870388714054E-18</v>
      </c>
      <c r="V109" s="44">
        <f>Concentrations!V57*VLOOKUP(IF(ISBLANK($A109),$B109,$A109),Radionuclide_specific,9,FALSE)*VLOOKUP($B$104,Other_food_cons,5,FALSE)*Other_F_local_coll</f>
        <v>1.1715548892861944E-18</v>
      </c>
      <c r="W109" s="57">
        <f t="shared" si="79"/>
        <v>4.6168000033688995E-15</v>
      </c>
      <c r="X109" s="57">
        <f t="shared" si="80"/>
        <v>1.1651548899785129E-15</v>
      </c>
      <c r="Y109" s="57">
        <f t="shared" si="81"/>
        <v>1.3567678573897559E-16</v>
      </c>
      <c r="Z109" s="57">
        <f t="shared" si="82"/>
        <v>4.5165167819901423E-17</v>
      </c>
      <c r="AA109" s="57">
        <f t="shared" si="83"/>
        <v>2.4456364469828925E-17</v>
      </c>
    </row>
    <row r="110" spans="1:32">
      <c r="A110" s="4" t="s">
        <v>9</v>
      </c>
      <c r="B110" s="107"/>
      <c r="C110" s="57">
        <f>Concentrations!C58*VLOOKUP(IF(ISBLANK($A110),$B110,$A110),Radionuclide_specific,9,FALSE)*VLOOKUP($B$104,Other_food_cons,2,FALSE)*Other_F_local</f>
        <v>1.7365847600052097E-12</v>
      </c>
      <c r="D110" s="57">
        <f>Concentrations!D58*VLOOKUP(IF(ISBLANK($A110),$B110,$A110),Radionuclide_specific,9,FALSE)*VLOOKUP($B$104,Other_food_cons,2,FALSE)*Other_F_local_coll</f>
        <v>2.7653871422553129E-13</v>
      </c>
      <c r="E110" s="57">
        <f>Concentrations!E58*VLOOKUP(IF(ISBLANK($A110),$B110,$A110),Radionuclide_specific,9,FALSE)*VLOOKUP($B$104,Other_food_cons,2,FALSE)*Other_F_local_coll</f>
        <v>2.2508366623844486E-14</v>
      </c>
      <c r="F110" s="57">
        <f>Concentrations!F58*VLOOKUP(IF(ISBLANK($A110),$B110,$A110),Radionuclide_specific,9,FALSE)*VLOOKUP($B$104,Other_food_cons,2,FALSE)*Other_F_local_coll</f>
        <v>6.2406179151638145E-15</v>
      </c>
      <c r="G110" s="57">
        <f>Concentrations!G58*VLOOKUP(IF(ISBLANK($A110),$B110,$A110),Radionuclide_specific,9,FALSE)*VLOOKUP($B$104,Other_food_cons,2,FALSE)*Other_F_local_coll</f>
        <v>3.0523823073356875E-15</v>
      </c>
      <c r="H110" s="44">
        <f>Concentrations!H58*VLOOKUP(IF(ISBLANK($A110),$B110,$A110),Radionuclide_specific,9,FALSE)*VLOOKUP($B$104,Other_food_cons,3,FALSE)*Other_F_local</f>
        <v>3.3983240369444302E-13</v>
      </c>
      <c r="I110" s="44">
        <f>Concentrations!I58*VLOOKUP(IF(ISBLANK($A110),$B110,$A110),Radionuclide_specific,9,FALSE)*VLOOKUP($B$104,Other_food_cons,3,FALSE)*Other_F_local_coll</f>
        <v>5.4115882008287953E-14</v>
      </c>
      <c r="J110" s="44">
        <f>Concentrations!J58*VLOOKUP(IF(ISBLANK($A110),$B110,$A110),Radionuclide_specific,9,FALSE)*VLOOKUP($B$104,Other_food_cons,3,FALSE)*Other_F_local_coll</f>
        <v>4.4046639756264488E-15</v>
      </c>
      <c r="K110" s="44">
        <f>Concentrations!K58*VLOOKUP(IF(ISBLANK($A110),$B110,$A110),Radionuclide_specific,9,FALSE)*VLOOKUP($B$104,Other_food_cons,3,FALSE)*Other_F_local_coll</f>
        <v>1.2212269942080804E-15</v>
      </c>
      <c r="L110" s="44">
        <f>Concentrations!L58*VLOOKUP(IF(ISBLANK($A110),$B110,$A110),Radionuclide_specific,9,FALSE)*VLOOKUP($B$104,Other_food_cons,3,FALSE)*Other_F_local_coll</f>
        <v>5.9732092575381403E-16</v>
      </c>
      <c r="M110" s="57">
        <f>Concentrations!M58*VLOOKUP(IF(ISBLANK($A110),$B110,$A110),Radionuclide_specific,9,FALSE)*VLOOKUP($B$104,Other_food_cons,4,FALSE)*Other_F_local</f>
        <v>3.1409669956576548E-13</v>
      </c>
      <c r="N110" s="57">
        <f>Concentrations!N58*VLOOKUP(IF(ISBLANK($A110),$B110,$A110),Radionuclide_specific,9,FALSE)*VLOOKUP($B$104,Other_food_cons,4,FALSE)*Other_F_local_coll</f>
        <v>5.0017655020846322E-14</v>
      </c>
      <c r="O110" s="57">
        <f>Concentrations!O58*VLOOKUP(IF(ISBLANK($A110),$B110,$A110),Radionuclide_specific,9,FALSE)*VLOOKUP($B$104,Other_food_cons,4,FALSE)*Other_F_local_coll</f>
        <v>4.0710962297887361E-15</v>
      </c>
      <c r="P110" s="57">
        <f>Concentrations!P58*VLOOKUP(IF(ISBLANK($A110),$B110,$A110),Radionuclide_specific,9,FALSE)*VLOOKUP($B$104,Other_food_cons,4,FALSE)*Other_F_local_coll</f>
        <v>1.1287427688804906E-15</v>
      </c>
      <c r="Q110" s="57">
        <f>Concentrations!Q58*VLOOKUP(IF(ISBLANK($A110),$B110,$A110),Radionuclide_specific,9,FALSE)*VLOOKUP($B$104,Other_food_cons,4,FALSE)*Other_F_local_coll</f>
        <v>5.5208546719262882E-16</v>
      </c>
      <c r="R110" s="44">
        <f>Concentrations!R58*VLOOKUP(IF(ISBLANK($A110),$B110,$A110),Radionuclide_specific,9,FALSE)*VLOOKUP($B$104,Other_food_cons,5,FALSE)*Other_F_local</f>
        <v>5.2642130484385086E-13</v>
      </c>
      <c r="S110" s="44">
        <f>Concentrations!S58*VLOOKUP(IF(ISBLANK($A110),$B110,$A110),Radionuclide_specific,9,FALSE)*VLOOKUP($B$104,Other_food_cons,5,FALSE)*Other_F_local_coll</f>
        <v>8.3828831241158802E-14</v>
      </c>
      <c r="T110" s="44">
        <f>Concentrations!T58*VLOOKUP(IF(ISBLANK($A110),$B110,$A110),Radionuclide_specific,9,FALSE)*VLOOKUP($B$104,Other_food_cons,5,FALSE)*Other_F_local_coll</f>
        <v>6.8230955383902212E-15</v>
      </c>
      <c r="U110" s="44">
        <f>Concentrations!U58*VLOOKUP(IF(ISBLANK($A110),$B110,$A110),Radionuclide_specific,9,FALSE)*VLOOKUP($B$104,Other_food_cons,5,FALSE)*Other_F_local_coll</f>
        <v>1.8917557619949355E-15</v>
      </c>
      <c r="V110" s="44">
        <f>Concentrations!V58*VLOOKUP(IF(ISBLANK($A110),$B110,$A110),Radionuclide_specific,9,FALSE)*VLOOKUP($B$104,Other_food_cons,5,FALSE)*Other_F_local_coll</f>
        <v>9.2528687002016335E-16</v>
      </c>
      <c r="W110" s="57">
        <f t="shared" si="79"/>
        <v>2.9169351681092692E-12</v>
      </c>
      <c r="X110" s="57">
        <f t="shared" si="80"/>
        <v>4.6450108249582438E-13</v>
      </c>
      <c r="Y110" s="57">
        <f t="shared" si="81"/>
        <v>3.7807222367649894E-14</v>
      </c>
      <c r="Z110" s="57">
        <f t="shared" si="82"/>
        <v>1.0482343440247321E-14</v>
      </c>
      <c r="AA110" s="57">
        <f t="shared" si="83"/>
        <v>5.1270755703022936E-15</v>
      </c>
    </row>
    <row r="111" spans="1:32">
      <c r="A111" s="4" t="s">
        <v>268</v>
      </c>
      <c r="B111" s="107"/>
      <c r="C111" s="57">
        <f>Concentrations!C59*VLOOKUP(IF(ISBLANK($A111),$B111,$A111),Radionuclide_specific,9,FALSE)*VLOOKUP($B$104,Other_food_cons,2,FALSE)*Other_F_local</f>
        <v>8.5385459898656125E-13</v>
      </c>
      <c r="D111" s="57">
        <f>Concentrations!D59*VLOOKUP(IF(ISBLANK($A111),$B111,$A111),Radionuclide_specific,9,FALSE)*VLOOKUP($B$104,Other_food_cons,2,FALSE)*Other_F_local_coll</f>
        <v>1.2958280478263364E-13</v>
      </c>
      <c r="E111" s="57">
        <f>Concentrations!E59*VLOOKUP(IF(ISBLANK($A111),$B111,$A111),Radionuclide_specific,9,FALSE)*VLOOKUP($B$104,Other_food_cons,2,FALSE)*Other_F_local_coll</f>
        <v>1.0059857691393833E-14</v>
      </c>
      <c r="F111" s="57">
        <f>Concentrations!F59*VLOOKUP(IF(ISBLANK($A111),$B111,$A111),Radionuclide_specific,9,FALSE)*VLOOKUP($B$104,Other_food_cons,2,FALSE)*Other_F_local_coll</f>
        <v>2.6825736298989641E-15</v>
      </c>
      <c r="G111" s="57">
        <f>Concentrations!G59*VLOOKUP(IF(ISBLANK($A111),$B111,$A111),Radionuclide_specific,9,FALSE)*VLOOKUP($B$104,Other_food_cons,2,FALSE)*Other_F_local_coll</f>
        <v>1.2693018126473793E-15</v>
      </c>
      <c r="H111" s="44">
        <f>Concentrations!H59*VLOOKUP(IF(ISBLANK($A111),$B111,$A111),Radionuclide_specific,9,FALSE)*VLOOKUP($B$104,Other_food_cons,3,FALSE)*Other_F_local</f>
        <v>7.1629571941262745E-13</v>
      </c>
      <c r="I111" s="44">
        <f>Concentrations!I59*VLOOKUP(IF(ISBLANK($A111),$B111,$A111),Radionuclide_specific,9,FALSE)*VLOOKUP($B$104,Other_food_cons,3,FALSE)*Other_F_local_coll</f>
        <v>1.0870657426387362E-13</v>
      </c>
      <c r="J111" s="44">
        <f>Concentrations!J59*VLOOKUP(IF(ISBLANK($A111),$B111,$A111),Radionuclide_specific,9,FALSE)*VLOOKUP($B$104,Other_food_cons,3,FALSE)*Other_F_local_coll</f>
        <v>8.4391804070601638E-15</v>
      </c>
      <c r="K111" s="44">
        <f>Concentrations!K59*VLOOKUP(IF(ISBLANK($A111),$B111,$A111),Radionuclide_specific,9,FALSE)*VLOOKUP($B$104,Other_food_cons,3,FALSE)*Other_F_local_coll</f>
        <v>2.2504018955762101E-15</v>
      </c>
      <c r="L111" s="44">
        <f>Concentrations!L59*VLOOKUP(IF(ISBLANK($A111),$B111,$A111),Radionuclide_specific,9,FALSE)*VLOOKUP($B$104,Other_food_cons,3,FALSE)*Other_F_local_coll</f>
        <v>1.0648129741540651E-15</v>
      </c>
      <c r="M111" s="57">
        <f>Concentrations!M59*VLOOKUP(IF(ISBLANK($A111),$B111,$A111),Radionuclide_specific,9,FALSE)*VLOOKUP($B$104,Other_food_cons,4,FALSE)*Other_F_local</f>
        <v>3.4779374238469286E-12</v>
      </c>
      <c r="N111" s="57">
        <f>Concentrations!N59*VLOOKUP(IF(ISBLANK($A111),$B111,$A111),Radionuclide_specific,9,FALSE)*VLOOKUP($B$104,Other_food_cons,4,FALSE)*Other_F_local_coll</f>
        <v>5.2781924085843743E-13</v>
      </c>
      <c r="O111" s="57">
        <f>Concentrations!O59*VLOOKUP(IF(ISBLANK($A111),$B111,$A111),Radionuclide_specific,9,FALSE)*VLOOKUP($B$104,Other_food_cons,4,FALSE)*Other_F_local_coll</f>
        <v>4.0976011120628329E-14</v>
      </c>
      <c r="P111" s="57">
        <f>Concentrations!P59*VLOOKUP(IF(ISBLANK($A111),$B111,$A111),Radionuclide_specific,9,FALSE)*VLOOKUP($B$104,Other_food_cons,4,FALSE)*Other_F_local_coll</f>
        <v>1.0926711914094108E-14</v>
      </c>
      <c r="Q111" s="57">
        <f>Concentrations!Q59*VLOOKUP(IF(ISBLANK($A111),$B111,$A111),Radionuclide_specific,9,FALSE)*VLOOKUP($B$104,Other_food_cons,4,FALSE)*Other_F_local_coll</f>
        <v>5.1701452233233723E-15</v>
      </c>
      <c r="R111" s="44">
        <f>Concentrations!R59*VLOOKUP(IF(ISBLANK($A111),$B111,$A111),Radionuclide_specific,9,FALSE)*VLOOKUP($B$104,Other_food_cons,5,FALSE)*Other_F_local</f>
        <v>8.1595176382024304E-12</v>
      </c>
      <c r="S111" s="44">
        <f>Concentrations!S59*VLOOKUP(IF(ISBLANK($A111),$B111,$A111),Radionuclide_specific,9,FALSE)*VLOOKUP($B$104,Other_food_cons,5,FALSE)*Other_F_local_coll</f>
        <v>1.238305892462942E-12</v>
      </c>
      <c r="T111" s="44">
        <f>Concentrations!T59*VLOOKUP(IF(ISBLANK($A111),$B111,$A111),Radionuclide_specific,9,FALSE)*VLOOKUP($B$104,Other_food_cons,5,FALSE)*Other_F_local_coll</f>
        <v>9.6132979043691083E-14</v>
      </c>
      <c r="U111" s="44">
        <f>Concentrations!U59*VLOOKUP(IF(ISBLANK($A111),$B111,$A111),Radionuclide_specific,9,FALSE)*VLOOKUP($B$104,Other_food_cons,5,FALSE)*Other_F_local_coll</f>
        <v>2.5634934653882224E-14</v>
      </c>
      <c r="V111" s="44">
        <f>Concentrations!V59*VLOOKUP(IF(ISBLANK($A111),$B111,$A111),Radionuclide_specific,9,FALSE)*VLOOKUP($B$104,Other_food_cons,5,FALSE)*Other_F_local_coll</f>
        <v>1.212957163993868E-14</v>
      </c>
      <c r="W111" s="57">
        <f t="shared" ref="W111" si="84">C111+H111+M111+R111</f>
        <v>1.3207605380448548E-11</v>
      </c>
      <c r="X111" s="57">
        <f t="shared" ref="X111" si="85">D111+I111+N111+S111</f>
        <v>2.0044145123678867E-12</v>
      </c>
      <c r="Y111" s="57">
        <f t="shared" ref="Y111" si="86">E111+J111+O111+T111</f>
        <v>1.5560802826277341E-13</v>
      </c>
      <c r="Z111" s="57">
        <f t="shared" ref="Z111" si="87">F111+K111+P111+U111</f>
        <v>4.1494622093451507E-14</v>
      </c>
      <c r="AA111" s="57">
        <f t="shared" ref="AA111" si="88">G111+L111+Q111+V111</f>
        <v>1.9633831650063497E-14</v>
      </c>
    </row>
    <row r="112" spans="1:32">
      <c r="A112" s="4" t="s">
        <v>19</v>
      </c>
      <c r="B112" s="107"/>
      <c r="C112" s="57">
        <f>Concentrations!C60*VLOOKUP(IF(ISBLANK($A112),$B112,$A112),Radionuclide_specific,9,FALSE)*VLOOKUP($B$104,Other_food_cons,2,FALSE)*Other_F_local</f>
        <v>0</v>
      </c>
      <c r="D112" s="57">
        <f>Concentrations!D60*VLOOKUP(IF(ISBLANK($A112),$B112,$A112),Radionuclide_specific,9,FALSE)*VLOOKUP($B$104,Other_food_cons,2,FALSE)*Other_F_local_coll</f>
        <v>0</v>
      </c>
      <c r="E112" s="57">
        <f>Concentrations!E60*VLOOKUP(IF(ISBLANK($A112),$B112,$A112),Radionuclide_specific,9,FALSE)*VLOOKUP($B$104,Other_food_cons,2,FALSE)*Other_F_local_coll</f>
        <v>0</v>
      </c>
      <c r="F112" s="57">
        <f>Concentrations!F60*VLOOKUP(IF(ISBLANK($A112),$B112,$A112),Radionuclide_specific,9,FALSE)*VLOOKUP($B$104,Other_food_cons,2,FALSE)*Other_F_local_coll</f>
        <v>0</v>
      </c>
      <c r="G112" s="57">
        <f>Concentrations!G60*VLOOKUP(IF(ISBLANK($A112),$B112,$A112),Radionuclide_specific,9,FALSE)*VLOOKUP($B$104,Other_food_cons,2,FALSE)*Other_F_local_coll</f>
        <v>0</v>
      </c>
      <c r="H112" s="44">
        <f>Concentrations!H60*VLOOKUP(IF(ISBLANK($A112),$B112,$A112),Radionuclide_specific,9,FALSE)*VLOOKUP($B$104,Other_food_cons,3,FALSE)*Other_F_local</f>
        <v>0</v>
      </c>
      <c r="I112" s="44">
        <f>Concentrations!I60*VLOOKUP(IF(ISBLANK($A112),$B112,$A112),Radionuclide_specific,9,FALSE)*VLOOKUP($B$104,Other_food_cons,3,FALSE)*Other_F_local_coll</f>
        <v>0</v>
      </c>
      <c r="J112" s="44">
        <f>Concentrations!J60*VLOOKUP(IF(ISBLANK($A112),$B112,$A112),Radionuclide_specific,9,FALSE)*VLOOKUP($B$104,Other_food_cons,3,FALSE)*Other_F_local_coll</f>
        <v>0</v>
      </c>
      <c r="K112" s="44">
        <f>Concentrations!K60*VLOOKUP(IF(ISBLANK($A112),$B112,$A112),Radionuclide_specific,9,FALSE)*VLOOKUP($B$104,Other_food_cons,3,FALSE)*Other_F_local_coll</f>
        <v>0</v>
      </c>
      <c r="L112" s="44">
        <f>Concentrations!L60*VLOOKUP(IF(ISBLANK($A112),$B112,$A112),Radionuclide_specific,9,FALSE)*VLOOKUP($B$104,Other_food_cons,3,FALSE)*Other_F_local_coll</f>
        <v>0</v>
      </c>
      <c r="M112" s="57">
        <f>Concentrations!M60*VLOOKUP(IF(ISBLANK($A112),$B112,$A112),Radionuclide_specific,9,FALSE)*VLOOKUP($B$104,Other_food_cons,4,FALSE)*Other_F_local</f>
        <v>0</v>
      </c>
      <c r="N112" s="57">
        <f>Concentrations!N60*VLOOKUP(IF(ISBLANK($A112),$B112,$A112),Radionuclide_specific,9,FALSE)*VLOOKUP($B$104,Other_food_cons,4,FALSE)*Other_F_local_coll</f>
        <v>0</v>
      </c>
      <c r="O112" s="57">
        <f>Concentrations!O60*VLOOKUP(IF(ISBLANK($A112),$B112,$A112),Radionuclide_specific,9,FALSE)*VLOOKUP($B$104,Other_food_cons,4,FALSE)*Other_F_local_coll</f>
        <v>0</v>
      </c>
      <c r="P112" s="57">
        <f>Concentrations!P60*VLOOKUP(IF(ISBLANK($A112),$B112,$A112),Radionuclide_specific,9,FALSE)*VLOOKUP($B$104,Other_food_cons,4,FALSE)*Other_F_local_coll</f>
        <v>0</v>
      </c>
      <c r="Q112" s="57">
        <f>Concentrations!Q60*VLOOKUP(IF(ISBLANK($A112),$B112,$A112),Radionuclide_specific,9,FALSE)*VLOOKUP($B$104,Other_food_cons,4,FALSE)*Other_F_local_coll</f>
        <v>0</v>
      </c>
      <c r="R112" s="44">
        <f>Concentrations!R60*VLOOKUP(IF(ISBLANK($A112),$B112,$A112),Radionuclide_specific,9,FALSE)*VLOOKUP($B$104,Other_food_cons,5,FALSE)*Other_F_local</f>
        <v>0</v>
      </c>
      <c r="S112" s="44">
        <f>Concentrations!S60*VLOOKUP(IF(ISBLANK($A112),$B112,$A112),Radionuclide_specific,9,FALSE)*VLOOKUP($B$104,Other_food_cons,5,FALSE)*Other_F_local_coll</f>
        <v>0</v>
      </c>
      <c r="T112" s="44">
        <f>Concentrations!T60*VLOOKUP(IF(ISBLANK($A112),$B112,$A112),Radionuclide_specific,9,FALSE)*VLOOKUP($B$104,Other_food_cons,5,FALSE)*Other_F_local_coll</f>
        <v>0</v>
      </c>
      <c r="U112" s="44">
        <f>Concentrations!U60*VLOOKUP(IF(ISBLANK($A112),$B112,$A112),Radionuclide_specific,9,FALSE)*VLOOKUP($B$104,Other_food_cons,5,FALSE)*Other_F_local_coll</f>
        <v>0</v>
      </c>
      <c r="V112" s="44">
        <f>Concentrations!V60*VLOOKUP(IF(ISBLANK($A112),$B112,$A112),Radionuclide_specific,9,FALSE)*VLOOKUP($B$104,Other_food_cons,5,FALSE)*Other_F_local_coll</f>
        <v>0</v>
      </c>
      <c r="W112" s="57">
        <f t="shared" si="79"/>
        <v>0</v>
      </c>
      <c r="X112" s="57">
        <f t="shared" si="80"/>
        <v>0</v>
      </c>
      <c r="Y112" s="57">
        <f t="shared" si="81"/>
        <v>0</v>
      </c>
      <c r="Z112" s="57">
        <f t="shared" si="82"/>
        <v>0</v>
      </c>
      <c r="AA112" s="57">
        <f t="shared" si="83"/>
        <v>0</v>
      </c>
    </row>
    <row r="113" spans="1:27">
      <c r="A113" s="4" t="s">
        <v>262</v>
      </c>
      <c r="B113" s="107"/>
      <c r="C113" s="57">
        <f>Concentrations!C61*VLOOKUP(IF(ISBLANK($A113),$B113,$A113),Radionuclide_specific,9,FALSE)*VLOOKUP($B$104,Other_food_cons,2,FALSE)*Other_F_local</f>
        <v>1.8197918748057674E-13</v>
      </c>
      <c r="D113" s="57">
        <f>Concentrations!D61*VLOOKUP(IF(ISBLANK($A113),$B113,$A113),Radionuclide_specific,9,FALSE)*VLOOKUP($B$104,Other_food_cons,2,FALSE)*Other_F_local_coll</f>
        <v>2.7658642099288142E-14</v>
      </c>
      <c r="E113" s="57">
        <f>Concentrations!E61*VLOOKUP(IF(ISBLANK($A113),$B113,$A113),Radionuclide_specific,9,FALSE)*VLOOKUP($B$104,Other_food_cons,2,FALSE)*Other_F_local_coll</f>
        <v>2.1650225377029413E-15</v>
      </c>
      <c r="F113" s="57">
        <f>Concentrations!F61*VLOOKUP(IF(ISBLANK($A113),$B113,$A113),Radionuclide_specific,9,FALSE)*VLOOKUP($B$104,Other_food_cons,2,FALSE)*Other_F_local_coll</f>
        <v>5.8597491684427854E-16</v>
      </c>
      <c r="G113" s="57">
        <f>Concentrations!G61*VLOOKUP(IF(ISBLANK($A113),$B113,$A113),Radionuclide_specific,9,FALSE)*VLOOKUP($B$104,Other_food_cons,2,FALSE)*Other_F_local_coll</f>
        <v>2.8188144350687326E-16</v>
      </c>
      <c r="H113" s="44">
        <f>Concentrations!H61*VLOOKUP(IF(ISBLANK($A113),$B113,$A113),Radionuclide_specific,9,FALSE)*VLOOKUP($B$104,Other_food_cons,3,FALSE)*Other_F_local</f>
        <v>6.9281346600701197E-13</v>
      </c>
      <c r="I113" s="44">
        <f>Concentrations!I61*VLOOKUP(IF(ISBLANK($A113),$B113,$A113),Radionuclide_specific,9,FALSE)*VLOOKUP($B$104,Other_food_cons,3,FALSE)*Other_F_local_coll</f>
        <v>1.0529929253531003E-13</v>
      </c>
      <c r="J113" s="44">
        <f>Concentrations!J61*VLOOKUP(IF(ISBLANK($A113),$B113,$A113),Radionuclide_specific,9,FALSE)*VLOOKUP($B$104,Other_food_cons,3,FALSE)*Other_F_local_coll</f>
        <v>8.2424632678908254E-15</v>
      </c>
      <c r="K113" s="44">
        <f>Concentrations!K61*VLOOKUP(IF(ISBLANK($A113),$B113,$A113),Radionuclide_specific,9,FALSE)*VLOOKUP($B$104,Other_food_cons,3,FALSE)*Other_F_local_coll</f>
        <v>2.2308667202692395E-15</v>
      </c>
      <c r="L113" s="44">
        <f>Concentrations!L61*VLOOKUP(IF(ISBLANK($A113),$B113,$A113),Radionuclide_specific,9,FALSE)*VLOOKUP($B$104,Other_food_cons,3,FALSE)*Other_F_local_coll</f>
        <v>1.0731516201538196E-15</v>
      </c>
      <c r="M113" s="57">
        <f>Concentrations!M61*VLOOKUP(IF(ISBLANK($A113),$B113,$A113),Radionuclide_specific,9,FALSE)*VLOOKUP($B$104,Other_food_cons,4,FALSE)*Other_F_local</f>
        <v>2.0596469614130947E-13</v>
      </c>
      <c r="N113" s="57">
        <f>Concentrations!N61*VLOOKUP(IF(ISBLANK($A113),$B113,$A113),Radionuclide_specific,9,FALSE)*VLOOKUP($B$104,Other_food_cons,4,FALSE)*Other_F_local_coll</f>
        <v>3.1304150186235678E-14</v>
      </c>
      <c r="O113" s="57">
        <f>Concentrations!O61*VLOOKUP(IF(ISBLANK($A113),$B113,$A113),Radionuclide_specific,9,FALSE)*VLOOKUP($B$104,Other_food_cons,4,FALSE)*Other_F_local_coll</f>
        <v>2.4503802621091902E-15</v>
      </c>
      <c r="P113" s="57">
        <f>Concentrations!P61*VLOOKUP(IF(ISBLANK($A113),$B113,$A113),Radionuclide_specific,9,FALSE)*VLOOKUP($B$104,Other_food_cons,4,FALSE)*Other_F_local_coll</f>
        <v>6.6320850952883059E-16</v>
      </c>
      <c r="Q113" s="57">
        <f>Concentrations!Q61*VLOOKUP(IF(ISBLANK($A113),$B113,$A113),Radionuclide_specific,9,FALSE)*VLOOKUP($B$104,Other_food_cons,4,FALSE)*Other_F_local_coll</f>
        <v>3.190344273075927E-16</v>
      </c>
      <c r="R113" s="44">
        <f>Concentrations!R61*VLOOKUP(IF(ISBLANK($A113),$B113,$A113),Radionuclide_specific,9,FALSE)*VLOOKUP($B$104,Other_food_cons,5,FALSE)*Other_F_local</f>
        <v>2.408484457680893E-13</v>
      </c>
      <c r="S113" s="44">
        <f>Concentrations!S61*VLOOKUP(IF(ISBLANK($A113),$B113,$A113),Radionuclide_specific,9,FALSE)*VLOOKUP($B$104,Other_food_cons,5,FALSE)*Other_F_local_coll</f>
        <v>3.6606059483480231E-14</v>
      </c>
      <c r="T113" s="44">
        <f>Concentrations!T61*VLOOKUP(IF(ISBLANK($A113),$B113,$A113),Radionuclide_specific,9,FALSE)*VLOOKUP($B$104,Other_food_cons,5,FALSE)*Other_F_local_coll</f>
        <v>2.8653953261237265E-15</v>
      </c>
      <c r="U113" s="44">
        <f>Concentrations!U61*VLOOKUP(IF(ISBLANK($A113),$B113,$A113),Radionuclide_specific,9,FALSE)*VLOOKUP($B$104,Other_food_cons,5,FALSE)*Other_F_local_coll</f>
        <v>7.7553455389558366E-16</v>
      </c>
      <c r="V113" s="44">
        <f>Concentrations!V61*VLOOKUP(IF(ISBLANK($A113),$B113,$A113),Radionuclide_specific,9,FALSE)*VLOOKUP($B$104,Other_food_cons,5,FALSE)*Other_F_local_coll</f>
        <v>3.7306852777734326E-16</v>
      </c>
      <c r="W113" s="57">
        <f t="shared" si="79"/>
        <v>1.3216057953969875E-12</v>
      </c>
      <c r="X113" s="57">
        <f t="shared" si="80"/>
        <v>2.0086814430431407E-13</v>
      </c>
      <c r="Y113" s="57">
        <f t="shared" si="81"/>
        <v>1.5723261393826682E-14</v>
      </c>
      <c r="Z113" s="57">
        <f t="shared" si="82"/>
        <v>4.2555847005379325E-15</v>
      </c>
      <c r="AA113" s="57">
        <f t="shared" si="83"/>
        <v>2.047136018745629E-15</v>
      </c>
    </row>
    <row r="114" spans="1:27">
      <c r="A114" s="4" t="s">
        <v>261</v>
      </c>
      <c r="B114" s="107"/>
      <c r="C114" s="57">
        <f>Concentrations!C62*VLOOKUP(IF(ISBLANK($A114),$B114,$A114),Radionuclide_specific,9,FALSE)*VLOOKUP($B$104,Other_food_cons,2,FALSE)*Other_F_local</f>
        <v>1.1703191314214941E-13</v>
      </c>
      <c r="D114" s="57">
        <f>Concentrations!D62*VLOOKUP(IF(ISBLANK($A114),$B114,$A114),Radionuclide_specific,9,FALSE)*VLOOKUP($B$104,Other_food_cons,2,FALSE)*Other_F_local_coll</f>
        <v>1.7752398855314896E-14</v>
      </c>
      <c r="E114" s="57">
        <f>Concentrations!E62*VLOOKUP(IF(ISBLANK($A114),$B114,$A114),Radionuclide_specific,9,FALSE)*VLOOKUP($B$104,Other_food_cons,2,FALSE)*Other_F_local_coll</f>
        <v>1.3744561476710408E-15</v>
      </c>
      <c r="F114" s="57">
        <f>Concentrations!F62*VLOOKUP(IF(ISBLANK($A114),$B114,$A114),Radionuclide_specific,9,FALSE)*VLOOKUP($B$104,Other_food_cons,2,FALSE)*Other_F_local_coll</f>
        <v>3.6474016143531039E-16</v>
      </c>
      <c r="G114" s="57">
        <f>Concentrations!G62*VLOOKUP(IF(ISBLANK($A114),$B114,$A114),Radionuclide_specific,9,FALSE)*VLOOKUP($B$104,Other_food_cons,2,FALSE)*Other_F_local_coll</f>
        <v>1.7165465885566416E-16</v>
      </c>
      <c r="H114" s="44">
        <f>Concentrations!H62*VLOOKUP(IF(ISBLANK($A114),$B114,$A114),Radionuclide_specific,9,FALSE)*VLOOKUP($B$104,Other_food_cons,3,FALSE)*Other_F_local</f>
        <v>5.1822196079111443E-13</v>
      </c>
      <c r="I114" s="44">
        <f>Concentrations!I62*VLOOKUP(IF(ISBLANK($A114),$B114,$A114),Radionuclide_specific,9,FALSE)*VLOOKUP($B$104,Other_food_cons,3,FALSE)*Other_F_local_coll</f>
        <v>7.8608327391632859E-14</v>
      </c>
      <c r="J114" s="44">
        <f>Concentrations!J62*VLOOKUP(IF(ISBLANK($A114),$B114,$A114),Radionuclide_specific,9,FALSE)*VLOOKUP($B$104,Other_food_cons,3,FALSE)*Other_F_local_coll</f>
        <v>6.0861464257389871E-15</v>
      </c>
      <c r="K114" s="44">
        <f>Concentrations!K62*VLOOKUP(IF(ISBLANK($A114),$B114,$A114),Radionuclide_specific,9,FALSE)*VLOOKUP($B$104,Other_food_cons,3,FALSE)*Other_F_local_coll</f>
        <v>1.6150839250888E-15</v>
      </c>
      <c r="L114" s="44">
        <f>Concentrations!L62*VLOOKUP(IF(ISBLANK($A114),$B114,$A114),Radionuclide_specific,9,FALSE)*VLOOKUP($B$104,Other_food_cons,3,FALSE)*Other_F_local_coll</f>
        <v>7.6009364884145109E-16</v>
      </c>
      <c r="M114" s="57">
        <f>Concentrations!M62*VLOOKUP(IF(ISBLANK($A114),$B114,$A114),Radionuclide_specific,9,FALSE)*VLOOKUP($B$104,Other_food_cons,4,FALSE)*Other_F_local</f>
        <v>9.2866892092172504E-13</v>
      </c>
      <c r="N114" s="57">
        <f>Concentrations!N62*VLOOKUP(IF(ISBLANK($A114),$B114,$A114),Radionuclide_specific,9,FALSE)*VLOOKUP($B$104,Other_food_cons,4,FALSE)*Other_F_local_coll</f>
        <v>1.4086842337365695E-13</v>
      </c>
      <c r="O114" s="57">
        <f>Concentrations!O62*VLOOKUP(IF(ISBLANK($A114),$B114,$A114),Radionuclide_specific,9,FALSE)*VLOOKUP($B$104,Other_food_cons,4,FALSE)*Other_F_local_coll</f>
        <v>1.0906552522657101E-14</v>
      </c>
      <c r="P114" s="57">
        <f>Concentrations!P62*VLOOKUP(IF(ISBLANK($A114),$B114,$A114),Radionuclide_specific,9,FALSE)*VLOOKUP($B$104,Other_food_cons,4,FALSE)*Other_F_local_coll</f>
        <v>2.8942776636106568E-15</v>
      </c>
      <c r="Q114" s="57">
        <f>Concentrations!Q62*VLOOKUP(IF(ISBLANK($A114),$B114,$A114),Radionuclide_specific,9,FALSE)*VLOOKUP($B$104,Other_food_cons,4,FALSE)*Other_F_local_coll</f>
        <v>1.3621100649448783E-15</v>
      </c>
      <c r="R114" s="44">
        <f>Concentrations!R62*VLOOKUP(IF(ISBLANK($A114),$B114,$A114),Radionuclide_specific,9,FALSE)*VLOOKUP($B$104,Other_food_cons,5,FALSE)*Other_F_local</f>
        <v>9.5706750256221098E-13</v>
      </c>
      <c r="S114" s="44">
        <f>Concentrations!S62*VLOOKUP(IF(ISBLANK($A114),$B114,$A114),Radionuclide_specific,9,FALSE)*VLOOKUP($B$104,Other_food_cons,5,FALSE)*Other_F_local_coll</f>
        <v>1.4517616247380129E-13</v>
      </c>
      <c r="T114" s="44">
        <f>Concentrations!T62*VLOOKUP(IF(ISBLANK($A114),$B114,$A114),Radionuclide_specific,9,FALSE)*VLOOKUP($B$104,Other_food_cons,5,FALSE)*Other_F_local_coll</f>
        <v>1.1240073560405959E-14</v>
      </c>
      <c r="U114" s="44">
        <f>Concentrations!U62*VLOOKUP(IF(ISBLANK($A114),$B114,$A114),Radionuclide_specific,9,FALSE)*VLOOKUP($B$104,Other_food_cons,5,FALSE)*Other_F_local_coll</f>
        <v>2.9827843193935414E-15</v>
      </c>
      <c r="V114" s="44">
        <f>Concentrations!V62*VLOOKUP(IF(ISBLANK($A114),$B114,$A114),Radionuclide_specific,9,FALSE)*VLOOKUP($B$104,Other_food_cons,5,FALSE)*Other_F_local_coll</f>
        <v>1.4037632235800054E-15</v>
      </c>
      <c r="W114" s="57">
        <f t="shared" si="79"/>
        <v>2.5209902974171999E-12</v>
      </c>
      <c r="X114" s="57">
        <f t="shared" si="80"/>
        <v>3.82405312094406E-13</v>
      </c>
      <c r="Y114" s="57">
        <f t="shared" si="81"/>
        <v>2.9607228656473088E-14</v>
      </c>
      <c r="Z114" s="57">
        <f t="shared" si="82"/>
        <v>7.8568860695283082E-15</v>
      </c>
      <c r="AA114" s="57">
        <f t="shared" si="83"/>
        <v>3.6976215962219984E-15</v>
      </c>
    </row>
    <row r="115" spans="1:27">
      <c r="A115" s="4" t="s">
        <v>10</v>
      </c>
      <c r="B115" s="107"/>
      <c r="C115" s="57">
        <f>Concentrations!C63*VLOOKUP(IF(ISBLANK($A115),$B115,$A115),Radionuclide_specific,9,FALSE)*VLOOKUP($B$104,Other_food_cons,2,FALSE)*Other_F_local</f>
        <v>1.0716778019659073E-12</v>
      </c>
      <c r="D115" s="57">
        <f>Concentrations!D63*VLOOKUP(IF(ISBLANK($A115),$B115,$A115),Radionuclide_specific,9,FALSE)*VLOOKUP($B$104,Other_food_cons,2,FALSE)*Other_F_local_coll</f>
        <v>1.6296092446551495E-13</v>
      </c>
      <c r="E115" s="57">
        <f>Concentrations!E63*VLOOKUP(IF(ISBLANK($A115),$B115,$A115),Radionuclide_specific,9,FALSE)*VLOOKUP($B$104,Other_food_cons,2,FALSE)*Other_F_local_coll</f>
        <v>1.279034719220665E-14</v>
      </c>
      <c r="F115" s="57">
        <f>Concentrations!F63*VLOOKUP(IF(ISBLANK($A115),$B115,$A115),Radionuclide_specific,9,FALSE)*VLOOKUP($B$104,Other_food_cons,2,FALSE)*Other_F_local_coll</f>
        <v>3.4785644476389999E-15</v>
      </c>
      <c r="G115" s="57">
        <f>Concentrations!G63*VLOOKUP(IF(ISBLANK($A115),$B115,$A115),Radionuclide_specific,9,FALSE)*VLOOKUP($B$104,Other_food_cons,2,FALSE)*Other_F_local_coll</f>
        <v>1.6823722187641809E-15</v>
      </c>
      <c r="H115" s="44">
        <f>Concentrations!H63*VLOOKUP(IF(ISBLANK($A115),$B115,$A115),Radionuclide_specific,9,FALSE)*VLOOKUP($B$104,Other_food_cons,3,FALSE)*Other_F_local</f>
        <v>3.8322761160397374E-12</v>
      </c>
      <c r="I115" s="44">
        <f>Concentrations!I63*VLOOKUP(IF(ISBLANK($A115),$B115,$A115),Radionuclide_specific,9,FALSE)*VLOOKUP($B$104,Other_food_cons,3,FALSE)*Other_F_local_coll</f>
        <v>5.827416202251579E-13</v>
      </c>
      <c r="J115" s="44">
        <f>Concentrations!J63*VLOOKUP(IF(ISBLANK($A115),$B115,$A115),Radionuclide_specific,9,FALSE)*VLOOKUP($B$104,Other_food_cons,3,FALSE)*Other_F_local_coll</f>
        <v>4.5737759959787596E-14</v>
      </c>
      <c r="K115" s="44">
        <f>Concentrations!K63*VLOOKUP(IF(ISBLANK($A115),$B115,$A115),Radionuclide_specific,9,FALSE)*VLOOKUP($B$104,Other_food_cons,3,FALSE)*Other_F_local_coll</f>
        <v>1.2439204606400898E-14</v>
      </c>
      <c r="L115" s="44">
        <f>Concentrations!L63*VLOOKUP(IF(ISBLANK($A115),$B115,$A115),Radionuclide_specific,9,FALSE)*VLOOKUP($B$104,Other_food_cons,3,FALSE)*Other_F_local_coll</f>
        <v>6.0160944459535036E-15</v>
      </c>
      <c r="M115" s="57">
        <f>Concentrations!M63*VLOOKUP(IF(ISBLANK($A115),$B115,$A115),Radionuclide_specific,9,FALSE)*VLOOKUP($B$104,Other_food_cons,4,FALSE)*Other_F_local</f>
        <v>2.5015653620599695E-11</v>
      </c>
      <c r="N115" s="57">
        <f>Concentrations!N63*VLOOKUP(IF(ISBLANK($A115),$B115,$A115),Radionuclide_specific,9,FALSE)*VLOOKUP($B$104,Other_food_cons,4,FALSE)*Other_F_local_coll</f>
        <v>3.8039175885176349E-12</v>
      </c>
      <c r="O115" s="57">
        <f>Concentrations!O63*VLOOKUP(IF(ISBLANK($A115),$B115,$A115),Radionuclide_specific,9,FALSE)*VLOOKUP($B$104,Other_food_cons,4,FALSE)*Other_F_local_coll</f>
        <v>2.985588527265494E-13</v>
      </c>
      <c r="P115" s="57">
        <f>Concentrations!P63*VLOOKUP(IF(ISBLANK($A115),$B115,$A115),Radionuclide_specific,9,FALSE)*VLOOKUP($B$104,Other_food_cons,4,FALSE)*Other_F_local_coll</f>
        <v>8.1198437776205993E-14</v>
      </c>
      <c r="Q115" s="57">
        <f>Concentrations!Q63*VLOOKUP(IF(ISBLANK($A115),$B115,$A115),Radionuclide_specific,9,FALSE)*VLOOKUP($B$104,Other_food_cons,4,FALSE)*Other_F_local_coll</f>
        <v>3.9270796323598192E-14</v>
      </c>
      <c r="R115" s="44">
        <f>Concentrations!R63*VLOOKUP(IF(ISBLANK($A115),$B115,$A115),Radionuclide_specific,9,FALSE)*VLOOKUP($B$104,Other_food_cons,5,FALSE)*Other_F_local</f>
        <v>7.8289180811775834E-11</v>
      </c>
      <c r="S115" s="44">
        <f>Concentrations!S63*VLOOKUP(IF(ISBLANK($A115),$B115,$A115),Radionuclide_specific,9,FALSE)*VLOOKUP($B$104,Other_food_cons,5,FALSE)*Other_F_local_coll</f>
        <v>1.1904769565377925E-11</v>
      </c>
      <c r="T115" s="44">
        <f>Concentrations!T63*VLOOKUP(IF(ISBLANK($A115),$B115,$A115),Radionuclide_specific,9,FALSE)*VLOOKUP($B$104,Other_food_cons,5,FALSE)*Other_F_local_coll</f>
        <v>9.3437206792859468E-13</v>
      </c>
      <c r="U115" s="44">
        <f>Concentrations!U63*VLOOKUP(IF(ISBLANK($A115),$B115,$A115),Radionuclide_specific,9,FALSE)*VLOOKUP($B$104,Other_food_cons,5,FALSE)*Other_F_local_coll</f>
        <v>2.5411925161373118E-13</v>
      </c>
      <c r="V115" s="44">
        <f>Concentrations!V63*VLOOKUP(IF(ISBLANK($A115),$B115,$A115),Radionuclide_specific,9,FALSE)*VLOOKUP($B$104,Other_food_cons,5,FALSE)*Other_F_local_coll</f>
        <v>1.2290218439340927E-13</v>
      </c>
      <c r="W115" s="57">
        <f t="shared" ref="W115:W152" si="89">C115+H115+M115+R115</f>
        <v>1.0820878835038118E-10</v>
      </c>
      <c r="X115" s="57">
        <f t="shared" ref="X115:X152" si="90">D115+I115+N115+S115</f>
        <v>1.6454389698586235E-11</v>
      </c>
      <c r="Y115" s="57">
        <f t="shared" ref="Y115:Y152" si="91">E115+J115+O115+T115</f>
        <v>1.2914590278071383E-12</v>
      </c>
      <c r="Z115" s="57">
        <f t="shared" ref="Z115:Z152" si="92">F115+K115+P115+U115</f>
        <v>3.5123545844397705E-13</v>
      </c>
      <c r="AA115" s="57">
        <f t="shared" ref="AA115:AA152" si="93">G115+L115+Q115+V115</f>
        <v>1.6987144738172516E-13</v>
      </c>
    </row>
    <row r="116" spans="1:27">
      <c r="A116" s="4" t="s">
        <v>260</v>
      </c>
      <c r="B116" s="107"/>
      <c r="C116" s="57">
        <f>Concentrations!C64*VLOOKUP(IF(ISBLANK($A116),$B116,$A116),Radionuclide_specific,9,FALSE)*VLOOKUP($B$104,Other_food_cons,2,FALSE)*Other_F_local</f>
        <v>2.0988985585438418E-12</v>
      </c>
      <c r="D116" s="57">
        <f>Concentrations!D64*VLOOKUP(IF(ISBLANK($A116),$B116,$A116),Radionuclide_specific,9,FALSE)*VLOOKUP($B$104,Other_food_cons,2,FALSE)*Other_F_local_coll</f>
        <v>3.1895544839588902E-13</v>
      </c>
      <c r="E116" s="57">
        <f>Concentrations!E64*VLOOKUP(IF(ISBLANK($A116),$B116,$A116),Radionuclide_specific,9,FALSE)*VLOOKUP($B$104,Other_food_cons,2,FALSE)*Other_F_local_coll</f>
        <v>2.4944201622646451E-14</v>
      </c>
      <c r="F116" s="57">
        <f>Concentrations!F64*VLOOKUP(IF(ISBLANK($A116),$B116,$A116),Radionuclide_specific,9,FALSE)*VLOOKUP($B$104,Other_food_cons,2,FALSE)*Other_F_local_coll</f>
        <v>6.7403219565366982E-15</v>
      </c>
      <c r="G116" s="57">
        <f>Concentrations!G64*VLOOKUP(IF(ISBLANK($A116),$B116,$A116),Radionuclide_specific,9,FALSE)*VLOOKUP($B$104,Other_food_cons,2,FALSE)*Other_F_local_coll</f>
        <v>3.2365635156418291E-15</v>
      </c>
      <c r="H116" s="44">
        <f>Concentrations!H64*VLOOKUP(IF(ISBLANK($A116),$B116,$A116),Radionuclide_specific,9,FALSE)*VLOOKUP($B$104,Other_food_cons,3,FALSE)*Other_F_local</f>
        <v>6.549045430447511E-12</v>
      </c>
      <c r="I116" s="44">
        <f>Concentrations!I64*VLOOKUP(IF(ISBLANK($A116),$B116,$A116),Radionuclide_specific,9,FALSE)*VLOOKUP($B$104,Other_food_cons,3,FALSE)*Other_F_local_coll</f>
        <v>9.9521423430898133E-13</v>
      </c>
      <c r="J116" s="44">
        <f>Concentrations!J64*VLOOKUP(IF(ISBLANK($A116),$B116,$A116),Radionuclide_specific,9,FALSE)*VLOOKUP($B$104,Other_food_cons,3,FALSE)*Other_F_local_coll</f>
        <v>7.7831636497139401E-14</v>
      </c>
      <c r="K116" s="44">
        <f>Concentrations!K64*VLOOKUP(IF(ISBLANK($A116),$B116,$A116),Radionuclide_specific,9,FALSE)*VLOOKUP($B$104,Other_food_cons,3,FALSE)*Other_F_local_coll</f>
        <v>2.1031352148732081E-14</v>
      </c>
      <c r="L116" s="44">
        <f>Concentrations!L64*VLOOKUP(IF(ISBLANK($A116),$B116,$A116),Radionuclide_specific,9,FALSE)*VLOOKUP($B$104,Other_food_cons,3,FALSE)*Other_F_local_coll</f>
        <v>1.0098821315677467E-14</v>
      </c>
      <c r="M116" s="57">
        <f>Concentrations!M64*VLOOKUP(IF(ISBLANK($A116),$B116,$A116),Radionuclide_specific,9,FALSE)*VLOOKUP($B$104,Other_food_cons,4,FALSE)*Other_F_local</f>
        <v>8.7838909406026303E-12</v>
      </c>
      <c r="N116" s="57">
        <f>Concentrations!N64*VLOOKUP(IF(ISBLANK($A116),$B116,$A116),Radionuclide_specific,9,FALSE)*VLOOKUP($B$104,Other_food_cons,4,FALSE)*Other_F_local_coll</f>
        <v>1.334828623430101E-12</v>
      </c>
      <c r="O116" s="57">
        <f>Concentrations!O64*VLOOKUP(IF(ISBLANK($A116),$B116,$A116),Radionuclide_specific,9,FALSE)*VLOOKUP($B$104,Other_food_cons,4,FALSE)*Other_F_local_coll</f>
        <v>1.0439148941325689E-13</v>
      </c>
      <c r="P116" s="57">
        <f>Concentrations!P64*VLOOKUP(IF(ISBLANK($A116),$B116,$A116),Radionuclide_specific,9,FALSE)*VLOOKUP($B$104,Other_food_cons,4,FALSE)*Other_F_local_coll</f>
        <v>2.8208248907390447E-14</v>
      </c>
      <c r="Q116" s="57">
        <f>Concentrations!Q64*VLOOKUP(IF(ISBLANK($A116),$B116,$A116),Radionuclide_specific,9,FALSE)*VLOOKUP($B$104,Other_food_cons,4,FALSE)*Other_F_local_coll</f>
        <v>1.3545019042490054E-14</v>
      </c>
      <c r="R116" s="44">
        <f>Concentrations!R64*VLOOKUP(IF(ISBLANK($A116),$B116,$A116),Radionuclide_specific,9,FALSE)*VLOOKUP($B$104,Other_food_cons,5,FALSE)*Other_F_local</f>
        <v>4.0031125876670938E-11</v>
      </c>
      <c r="S116" s="44">
        <f>Concentrations!S64*VLOOKUP(IF(ISBLANK($A116),$B116,$A116),Radionuclide_specific,9,FALSE)*VLOOKUP($B$104,Other_food_cons,5,FALSE)*Other_F_local_coll</f>
        <v>6.0832600278900775E-12</v>
      </c>
      <c r="T116" s="44">
        <f>Concentrations!T64*VLOOKUP(IF(ISBLANK($A116),$B116,$A116),Radionuclide_specific,9,FALSE)*VLOOKUP($B$104,Other_food_cons,5,FALSE)*Other_F_local_coll</f>
        <v>4.7574689638263527E-13</v>
      </c>
      <c r="U116" s="44">
        <f>Concentrations!U64*VLOOKUP(IF(ISBLANK($A116),$B116,$A116),Radionuclide_specific,9,FALSE)*VLOOKUP($B$104,Other_food_cons,5,FALSE)*Other_F_local_coll</f>
        <v>1.2855441516840389E-13</v>
      </c>
      <c r="V116" s="44">
        <f>Concentrations!V64*VLOOKUP(IF(ISBLANK($A116),$B116,$A116),Radionuclide_specific,9,FALSE)*VLOOKUP($B$104,Other_food_cons,5,FALSE)*Other_F_local_coll</f>
        <v>6.1729177417886338E-14</v>
      </c>
      <c r="W116" s="57">
        <f t="shared" ref="W116" si="94">C116+H116+M116+R116</f>
        <v>5.7462960806264922E-11</v>
      </c>
      <c r="X116" s="57">
        <f t="shared" ref="X116" si="95">D116+I116+N116+S116</f>
        <v>8.7322583340250486E-12</v>
      </c>
      <c r="Y116" s="57">
        <f t="shared" ref="Y116" si="96">E116+J116+O116+T116</f>
        <v>6.8291422391567808E-13</v>
      </c>
      <c r="Z116" s="57">
        <f t="shared" ref="Z116" si="97">F116+K116+P116+U116</f>
        <v>1.8453433818106313E-13</v>
      </c>
      <c r="AA116" s="57">
        <f t="shared" ref="AA116" si="98">G116+L116+Q116+V116</f>
        <v>8.860958129169569E-14</v>
      </c>
    </row>
    <row r="117" spans="1:27">
      <c r="A117" s="4" t="s">
        <v>14</v>
      </c>
      <c r="B117" s="107"/>
      <c r="C117" s="57">
        <f>Concentrations!C65*VLOOKUP(IF(ISBLANK($A117),$B117,$A117),Radionuclide_specific,9,FALSE)*VLOOKUP($B$104,Other_food_cons,2,FALSE)*Other_F_local</f>
        <v>0</v>
      </c>
      <c r="D117" s="57">
        <f>Concentrations!D65*VLOOKUP(IF(ISBLANK($A117),$B117,$A117),Radionuclide_specific,9,FALSE)*VLOOKUP($B$104,Other_food_cons,2,FALSE)*Other_F_local_coll</f>
        <v>0</v>
      </c>
      <c r="E117" s="57">
        <f>Concentrations!E65*VLOOKUP(IF(ISBLANK($A117),$B117,$A117),Radionuclide_specific,9,FALSE)*VLOOKUP($B$104,Other_food_cons,2,FALSE)*Other_F_local_coll</f>
        <v>0</v>
      </c>
      <c r="F117" s="57">
        <f>Concentrations!F65*VLOOKUP(IF(ISBLANK($A117),$B117,$A117),Radionuclide_specific,9,FALSE)*VLOOKUP($B$104,Other_food_cons,2,FALSE)*Other_F_local_coll</f>
        <v>0</v>
      </c>
      <c r="G117" s="57">
        <f>Concentrations!G65*VLOOKUP(IF(ISBLANK($A117),$B117,$A117),Radionuclide_specific,9,FALSE)*VLOOKUP($B$104,Other_food_cons,2,FALSE)*Other_F_local_coll</f>
        <v>0</v>
      </c>
      <c r="H117" s="44">
        <f>Concentrations!H65*VLOOKUP(IF(ISBLANK($A117),$B117,$A117),Radionuclide_specific,9,FALSE)*VLOOKUP($B$104,Other_food_cons,3,FALSE)*Other_F_local</f>
        <v>0</v>
      </c>
      <c r="I117" s="44">
        <f>Concentrations!I65*VLOOKUP(IF(ISBLANK($A117),$B117,$A117),Radionuclide_specific,9,FALSE)*VLOOKUP($B$104,Other_food_cons,3,FALSE)*Other_F_local_coll</f>
        <v>0</v>
      </c>
      <c r="J117" s="44">
        <f>Concentrations!J65*VLOOKUP(IF(ISBLANK($A117),$B117,$A117),Radionuclide_specific,9,FALSE)*VLOOKUP($B$104,Other_food_cons,3,FALSE)*Other_F_local_coll</f>
        <v>0</v>
      </c>
      <c r="K117" s="44">
        <f>Concentrations!K65*VLOOKUP(IF(ISBLANK($A117),$B117,$A117),Radionuclide_specific,9,FALSE)*VLOOKUP($B$104,Other_food_cons,3,FALSE)*Other_F_local_coll</f>
        <v>0</v>
      </c>
      <c r="L117" s="44">
        <f>Concentrations!L65*VLOOKUP(IF(ISBLANK($A117),$B117,$A117),Radionuclide_specific,9,FALSE)*VLOOKUP($B$104,Other_food_cons,3,FALSE)*Other_F_local_coll</f>
        <v>0</v>
      </c>
      <c r="M117" s="57">
        <f>Concentrations!M65*VLOOKUP(IF(ISBLANK($A117),$B117,$A117),Radionuclide_specific,9,FALSE)*VLOOKUP($B$104,Other_food_cons,4,FALSE)*Other_F_local</f>
        <v>0</v>
      </c>
      <c r="N117" s="57">
        <f>Concentrations!N65*VLOOKUP(IF(ISBLANK($A117),$B117,$A117),Radionuclide_specific,9,FALSE)*VLOOKUP($B$104,Other_food_cons,4,FALSE)*Other_F_local_coll</f>
        <v>0</v>
      </c>
      <c r="O117" s="57">
        <f>Concentrations!O65*VLOOKUP(IF(ISBLANK($A117),$B117,$A117),Radionuclide_specific,9,FALSE)*VLOOKUP($B$104,Other_food_cons,4,FALSE)*Other_F_local_coll</f>
        <v>0</v>
      </c>
      <c r="P117" s="57">
        <f>Concentrations!P65*VLOOKUP(IF(ISBLANK($A117),$B117,$A117),Radionuclide_specific,9,FALSE)*VLOOKUP($B$104,Other_food_cons,4,FALSE)*Other_F_local_coll</f>
        <v>0</v>
      </c>
      <c r="Q117" s="57">
        <f>Concentrations!Q65*VLOOKUP(IF(ISBLANK($A117),$B117,$A117),Radionuclide_specific,9,FALSE)*VLOOKUP($B$104,Other_food_cons,4,FALSE)*Other_F_local_coll</f>
        <v>0</v>
      </c>
      <c r="R117" s="44">
        <f>Concentrations!R65*VLOOKUP(IF(ISBLANK($A117),$B117,$A117),Radionuclide_specific,9,FALSE)*VLOOKUP($B$104,Other_food_cons,5,FALSE)*Other_F_local</f>
        <v>0</v>
      </c>
      <c r="S117" s="44">
        <f>Concentrations!S65*VLOOKUP(IF(ISBLANK($A117),$B117,$A117),Radionuclide_specific,9,FALSE)*VLOOKUP($B$104,Other_food_cons,5,FALSE)*Other_F_local_coll</f>
        <v>0</v>
      </c>
      <c r="T117" s="44">
        <f>Concentrations!T65*VLOOKUP(IF(ISBLANK($A117),$B117,$A117),Radionuclide_specific,9,FALSE)*VLOOKUP($B$104,Other_food_cons,5,FALSE)*Other_F_local_coll</f>
        <v>0</v>
      </c>
      <c r="U117" s="44">
        <f>Concentrations!U65*VLOOKUP(IF(ISBLANK($A117),$B117,$A117),Radionuclide_specific,9,FALSE)*VLOOKUP($B$104,Other_food_cons,5,FALSE)*Other_F_local_coll</f>
        <v>0</v>
      </c>
      <c r="V117" s="44">
        <f>Concentrations!V65*VLOOKUP(IF(ISBLANK($A117),$B117,$A117),Radionuclide_specific,9,FALSE)*VLOOKUP($B$104,Other_food_cons,5,FALSE)*Other_F_local_coll</f>
        <v>0</v>
      </c>
      <c r="W117" s="57">
        <f t="shared" si="89"/>
        <v>0</v>
      </c>
      <c r="X117" s="57">
        <f t="shared" si="90"/>
        <v>0</v>
      </c>
      <c r="Y117" s="57">
        <f t="shared" si="91"/>
        <v>0</v>
      </c>
      <c r="Z117" s="57">
        <f t="shared" si="92"/>
        <v>0</v>
      </c>
      <c r="AA117" s="57">
        <f t="shared" si="93"/>
        <v>0</v>
      </c>
    </row>
    <row r="118" spans="1:27">
      <c r="A118" s="4" t="s">
        <v>21</v>
      </c>
      <c r="B118" s="107"/>
      <c r="C118" s="57">
        <f>Concentrations!C66*VLOOKUP(IF(ISBLANK($A118),$B118,$A118),Radionuclide_specific,9,FALSE)*VLOOKUP($B$104,Other_food_cons,2,FALSE)*Other_F_local</f>
        <v>5.9031990471964494E-11</v>
      </c>
      <c r="D118" s="57">
        <f>Concentrations!D66*VLOOKUP(IF(ISBLANK($A118),$B118,$A118),Radionuclide_specific,9,FALSE)*VLOOKUP($B$104,Other_food_cons,2,FALSE)*Other_F_local_coll</f>
        <v>8.9771822692212827E-12</v>
      </c>
      <c r="E118" s="57">
        <f>Concentrations!E66*VLOOKUP(IF(ISBLANK($A118),$B118,$A118),Radionuclide_specific,9,FALSE)*VLOOKUP($B$104,Other_food_cons,2,FALSE)*Other_F_local_coll</f>
        <v>7.0489477632145502E-13</v>
      </c>
      <c r="F118" s="57">
        <f>Concentrations!F66*VLOOKUP(IF(ISBLANK($A118),$B118,$A118),Radionuclide_specific,9,FALSE)*VLOOKUP($B$104,Other_food_cons,2,FALSE)*Other_F_local_coll</f>
        <v>1.9185614965799916E-13</v>
      </c>
      <c r="G118" s="57">
        <f>Concentrations!G66*VLOOKUP(IF(ISBLANK($A118),$B118,$A118),Radionuclide_specific,9,FALSE)*VLOOKUP($B$104,Other_food_cons,2,FALSE)*Other_F_local_coll</f>
        <v>9.2868525335497867E-14</v>
      </c>
      <c r="H118" s="44">
        <f>Concentrations!H66*VLOOKUP(IF(ISBLANK($A118),$B118,$A118),Radionuclide_specific,9,FALSE)*VLOOKUP($B$104,Other_food_cons,3,FALSE)*Other_F_local</f>
        <v>1.5356468487231386E-10</v>
      </c>
      <c r="I118" s="44">
        <f>Concentrations!I66*VLOOKUP(IF(ISBLANK($A118),$B118,$A118),Radionuclide_specific,9,FALSE)*VLOOKUP($B$104,Other_food_cons,3,FALSE)*Other_F_local_coll</f>
        <v>2.3353069330586182E-11</v>
      </c>
      <c r="J118" s="44">
        <f>Concentrations!J66*VLOOKUP(IF(ISBLANK($A118),$B118,$A118),Radionuclide_specific,9,FALSE)*VLOOKUP($B$104,Other_food_cons,3,FALSE)*Other_F_local_coll</f>
        <v>1.8336997165181663E-12</v>
      </c>
      <c r="K118" s="44">
        <f>Concentrations!K66*VLOOKUP(IF(ISBLANK($A118),$B118,$A118),Radionuclide_specific,9,FALSE)*VLOOKUP($B$104,Other_food_cons,3,FALSE)*Other_F_local_coll</f>
        <v>4.9909089846865984E-13</v>
      </c>
      <c r="L118" s="44">
        <f>Concentrations!L66*VLOOKUP(IF(ISBLANK($A118),$B118,$A118),Radionuclide_specific,9,FALSE)*VLOOKUP($B$104,Other_food_cons,3,FALSE)*Other_F_local_coll</f>
        <v>2.4158639601480529E-13</v>
      </c>
      <c r="M118" s="57">
        <f>Concentrations!M66*VLOOKUP(IF(ISBLANK($A118),$B118,$A118),Radionuclide_specific,9,FALSE)*VLOOKUP($B$104,Other_food_cons,4,FALSE)*Other_F_local</f>
        <v>1.3914914778672596E-10</v>
      </c>
      <c r="N118" s="57">
        <f>Concentrations!N66*VLOOKUP(IF(ISBLANK($A118),$B118,$A118),Radionuclide_specific,9,FALSE)*VLOOKUP($B$104,Other_food_cons,4,FALSE)*Other_F_local_coll</f>
        <v>2.1160852824054835E-11</v>
      </c>
      <c r="O118" s="57">
        <f>Concentrations!O66*VLOOKUP(IF(ISBLANK($A118),$B118,$A118),Radionuclide_specific,9,FALSE)*VLOOKUP($B$104,Other_food_cons,4,FALSE)*Other_F_local_coll</f>
        <v>1.6615653075602806E-12</v>
      </c>
      <c r="P118" s="57">
        <f>Concentrations!P66*VLOOKUP(IF(ISBLANK($A118),$B118,$A118),Radionuclide_specific,9,FALSE)*VLOOKUP($B$104,Other_food_cons,4,FALSE)*Other_F_local_coll</f>
        <v>4.522398704348603E-13</v>
      </c>
      <c r="Q118" s="57">
        <f>Concentrations!Q66*VLOOKUP(IF(ISBLANK($A118),$B118,$A118),Radionuclide_specific,9,FALSE)*VLOOKUP($B$104,Other_food_cons,4,FALSE)*Other_F_local_coll</f>
        <v>2.1890802009770773E-13</v>
      </c>
      <c r="R118" s="44">
        <f>Concentrations!R66*VLOOKUP(IF(ISBLANK($A118),$B118,$A118),Radionuclide_specific,9,FALSE)*VLOOKUP($B$104,Other_food_cons,5,FALSE)*Other_F_local</f>
        <v>1.6241540343169591E-11</v>
      </c>
      <c r="S118" s="44">
        <f>Concentrations!S66*VLOOKUP(IF(ISBLANK($A118),$B118,$A118),Radionuclide_specific,9,FALSE)*VLOOKUP($B$104,Other_food_cons,5,FALSE)*Other_F_local_coll</f>
        <v>2.4699026210676247E-12</v>
      </c>
      <c r="T118" s="44">
        <f>Concentrations!T66*VLOOKUP(IF(ISBLANK($A118),$B118,$A118),Radionuclide_specific,9,FALSE)*VLOOKUP($B$104,Other_food_cons,5,FALSE)*Other_F_local_coll</f>
        <v>1.9393852139801346E-13</v>
      </c>
      <c r="U118" s="44">
        <f>Concentrations!U66*VLOOKUP(IF(ISBLANK($A118),$B118,$A118),Radionuclide_specific,9,FALSE)*VLOOKUP($B$104,Other_food_cons,5,FALSE)*Other_F_local_coll</f>
        <v>5.2785606072955406E-14</v>
      </c>
      <c r="V118" s="44">
        <f>Concentrations!V66*VLOOKUP(IF(ISBLANK($A118),$B118,$A118),Radionuclide_specific,9,FALSE)*VLOOKUP($B$104,Other_food_cons,5,FALSE)*Other_F_local_coll</f>
        <v>2.555102561827881E-14</v>
      </c>
      <c r="W118" s="57">
        <f t="shared" si="89"/>
        <v>3.6798736347417389E-10</v>
      </c>
      <c r="X118" s="57">
        <f t="shared" si="90"/>
        <v>5.5961007044929924E-11</v>
      </c>
      <c r="Y118" s="57">
        <f t="shared" si="91"/>
        <v>4.3940983217979155E-12</v>
      </c>
      <c r="Z118" s="57">
        <f t="shared" si="92"/>
        <v>1.1959725246344747E-12</v>
      </c>
      <c r="AA118" s="57">
        <f t="shared" si="93"/>
        <v>5.7891396706628979E-13</v>
      </c>
    </row>
    <row r="119" spans="1:27">
      <c r="A119" s="2"/>
      <c r="B119" s="107" t="s">
        <v>146</v>
      </c>
      <c r="C119" s="57">
        <f>Concentrations!C67*VLOOKUP(IF(ISBLANK($A119),$B119,$A119),Radionuclide_specific,9,FALSE)*VLOOKUP($B$104,Other_food_cons,2,FALSE)*Other_F_local</f>
        <v>0</v>
      </c>
      <c r="D119" s="57">
        <f>Concentrations!D67*VLOOKUP(IF(ISBLANK($A119),$B119,$A119),Radionuclide_specific,9,FALSE)*VLOOKUP($B$104,Other_food_cons,2,FALSE)*Other_F_local_coll</f>
        <v>0</v>
      </c>
      <c r="E119" s="57">
        <f>Concentrations!E67*VLOOKUP(IF(ISBLANK($A119),$B119,$A119),Radionuclide_specific,9,FALSE)*VLOOKUP($B$104,Other_food_cons,2,FALSE)*Other_F_local_coll</f>
        <v>0</v>
      </c>
      <c r="F119" s="57">
        <f>Concentrations!F67*VLOOKUP(IF(ISBLANK($A119),$B119,$A119),Radionuclide_specific,9,FALSE)*VLOOKUP($B$104,Other_food_cons,2,FALSE)*Other_F_local_coll</f>
        <v>0</v>
      </c>
      <c r="G119" s="57">
        <f>Concentrations!G67*VLOOKUP(IF(ISBLANK($A119),$B119,$A119),Radionuclide_specific,9,FALSE)*VLOOKUP($B$104,Other_food_cons,2,FALSE)*Other_F_local_coll</f>
        <v>0</v>
      </c>
      <c r="H119" s="44">
        <f>Concentrations!H67*VLOOKUP(IF(ISBLANK($A119),$B119,$A119),Radionuclide_specific,9,FALSE)*VLOOKUP($B$104,Other_food_cons,3,FALSE)*Other_F_local</f>
        <v>0</v>
      </c>
      <c r="I119" s="44">
        <f>Concentrations!I67*VLOOKUP(IF(ISBLANK($A119),$B119,$A119),Radionuclide_specific,9,FALSE)*VLOOKUP($B$104,Other_food_cons,3,FALSE)*Other_F_local_coll</f>
        <v>0</v>
      </c>
      <c r="J119" s="44">
        <f>Concentrations!J67*VLOOKUP(IF(ISBLANK($A119),$B119,$A119),Radionuclide_specific,9,FALSE)*VLOOKUP($B$104,Other_food_cons,3,FALSE)*Other_F_local_coll</f>
        <v>0</v>
      </c>
      <c r="K119" s="44">
        <f>Concentrations!K67*VLOOKUP(IF(ISBLANK($A119),$B119,$A119),Radionuclide_specific,9,FALSE)*VLOOKUP($B$104,Other_food_cons,3,FALSE)*Other_F_local_coll</f>
        <v>0</v>
      </c>
      <c r="L119" s="44">
        <f>Concentrations!L67*VLOOKUP(IF(ISBLANK($A119),$B119,$A119),Radionuclide_specific,9,FALSE)*VLOOKUP($B$104,Other_food_cons,3,FALSE)*Other_F_local_coll</f>
        <v>0</v>
      </c>
      <c r="M119" s="57">
        <f>Concentrations!M67*VLOOKUP(IF(ISBLANK($A119),$B119,$A119),Radionuclide_specific,9,FALSE)*VLOOKUP($B$104,Other_food_cons,4,FALSE)*Other_F_local</f>
        <v>0</v>
      </c>
      <c r="N119" s="57">
        <f>Concentrations!N67*VLOOKUP(IF(ISBLANK($A119),$B119,$A119),Radionuclide_specific,9,FALSE)*VLOOKUP($B$104,Other_food_cons,4,FALSE)*Other_F_local_coll</f>
        <v>0</v>
      </c>
      <c r="O119" s="57">
        <f>Concentrations!O67*VLOOKUP(IF(ISBLANK($A119),$B119,$A119),Radionuclide_specific,9,FALSE)*VLOOKUP($B$104,Other_food_cons,4,FALSE)*Other_F_local_coll</f>
        <v>0</v>
      </c>
      <c r="P119" s="57">
        <f>Concentrations!P67*VLOOKUP(IF(ISBLANK($A119),$B119,$A119),Radionuclide_specific,9,FALSE)*VLOOKUP($B$104,Other_food_cons,4,FALSE)*Other_F_local_coll</f>
        <v>0</v>
      </c>
      <c r="Q119" s="57">
        <f>Concentrations!Q67*VLOOKUP(IF(ISBLANK($A119),$B119,$A119),Radionuclide_specific,9,FALSE)*VLOOKUP($B$104,Other_food_cons,4,FALSE)*Other_F_local_coll</f>
        <v>0</v>
      </c>
      <c r="R119" s="44">
        <f>Concentrations!R67*VLOOKUP(IF(ISBLANK($A119),$B119,$A119),Radionuclide_specific,9,FALSE)*VLOOKUP($B$104,Other_food_cons,5,FALSE)*Other_F_local</f>
        <v>0</v>
      </c>
      <c r="S119" s="44">
        <f>Concentrations!S67*VLOOKUP(IF(ISBLANK($A119),$B119,$A119),Radionuclide_specific,9,FALSE)*VLOOKUP($B$104,Other_food_cons,5,FALSE)*Other_F_local_coll</f>
        <v>0</v>
      </c>
      <c r="T119" s="44">
        <f>Concentrations!T67*VLOOKUP(IF(ISBLANK($A119),$B119,$A119),Radionuclide_specific,9,FALSE)*VLOOKUP($B$104,Other_food_cons,5,FALSE)*Other_F_local_coll</f>
        <v>0</v>
      </c>
      <c r="U119" s="44">
        <f>Concentrations!U67*VLOOKUP(IF(ISBLANK($A119),$B119,$A119),Radionuclide_specific,9,FALSE)*VLOOKUP($B$104,Other_food_cons,5,FALSE)*Other_F_local_coll</f>
        <v>0</v>
      </c>
      <c r="V119" s="44">
        <f>Concentrations!V67*VLOOKUP(IF(ISBLANK($A119),$B119,$A119),Radionuclide_specific,9,FALSE)*VLOOKUP($B$104,Other_food_cons,5,FALSE)*Other_F_local_coll</f>
        <v>0</v>
      </c>
      <c r="W119" s="57">
        <f t="shared" si="89"/>
        <v>0</v>
      </c>
      <c r="X119" s="57">
        <f t="shared" si="90"/>
        <v>0</v>
      </c>
      <c r="Y119" s="57">
        <f t="shared" si="91"/>
        <v>0</v>
      </c>
      <c r="Z119" s="57">
        <f t="shared" si="92"/>
        <v>0</v>
      </c>
      <c r="AA119" s="57">
        <f t="shared" si="93"/>
        <v>0</v>
      </c>
    </row>
    <row r="120" spans="1:27">
      <c r="A120" s="4" t="s">
        <v>263</v>
      </c>
      <c r="B120" s="107"/>
      <c r="C120" s="57">
        <f>Concentrations!C68*VLOOKUP(IF(ISBLANK($A120),$B120,$A120),Radionuclide_specific,9,FALSE)*VLOOKUP($B$104,Other_food_cons,2,FALSE)*Other_F_local</f>
        <v>2.0356223869660649E-13</v>
      </c>
      <c r="D120" s="57">
        <f>Concentrations!D68*VLOOKUP(IF(ISBLANK($A120),$B120,$A120),Radionuclide_specific,9,FALSE)*VLOOKUP($B$104,Other_food_cons,2,FALSE)*Other_F_local_coll</f>
        <v>3.0941709215447714E-14</v>
      </c>
      <c r="E120" s="57">
        <f>Concentrations!E68*VLOOKUP(IF(ISBLANK($A120),$B120,$A120),Radionuclide_specific,9,FALSE)*VLOOKUP($B$104,Other_food_cons,2,FALSE)*Other_F_local_coll</f>
        <v>2.4231856867229805E-15</v>
      </c>
      <c r="F120" s="57">
        <f>Concentrations!F68*VLOOKUP(IF(ISBLANK($A120),$B120,$A120),Radionuclide_specific,9,FALSE)*VLOOKUP($B$104,Other_food_cons,2,FALSE)*Other_F_local_coll</f>
        <v>6.5642148771158487E-16</v>
      </c>
      <c r="G120" s="57">
        <f>Concentrations!G68*VLOOKUP(IF(ISBLANK($A120),$B120,$A120),Radionuclide_specific,9,FALSE)*VLOOKUP($B$104,Other_food_cons,2,FALSE)*Other_F_local_coll</f>
        <v>3.1607627975446806E-16</v>
      </c>
      <c r="H120" s="44">
        <f>Concentrations!H68*VLOOKUP(IF(ISBLANK($A120),$B120,$A120),Radionuclide_specific,9,FALSE)*VLOOKUP($B$104,Other_food_cons,3,FALSE)*Other_F_local</f>
        <v>5.5068577374402311E-12</v>
      </c>
      <c r="I120" s="44">
        <f>Concentrations!I68*VLOOKUP(IF(ISBLANK($A120),$B120,$A120),Radionuclide_specific,9,FALSE)*VLOOKUP($B$104,Other_food_cons,3,FALSE)*Other_F_local_coll</f>
        <v>8.3704911035425002E-13</v>
      </c>
      <c r="J120" s="44">
        <f>Concentrations!J68*VLOOKUP(IF(ISBLANK($A120),$B120,$A120),Radionuclide_specific,9,FALSE)*VLOOKUP($B$104,Other_food_cons,3,FALSE)*Other_F_local_coll</f>
        <v>6.5553115025784591E-14</v>
      </c>
      <c r="K120" s="44">
        <f>Concentrations!K68*VLOOKUP(IF(ISBLANK($A120),$B120,$A120),Radionuclide_specific,9,FALSE)*VLOOKUP($B$104,Other_food_cons,3,FALSE)*Other_F_local_coll</f>
        <v>1.7757810936704093E-14</v>
      </c>
      <c r="L120" s="44">
        <f>Concentrations!L68*VLOOKUP(IF(ISBLANK($A120),$B120,$A120),Radionuclide_specific,9,FALSE)*VLOOKUP($B$104,Other_food_cons,3,FALSE)*Other_F_local_coll</f>
        <v>8.5506384579579301E-15</v>
      </c>
      <c r="M120" s="57">
        <f>Concentrations!M68*VLOOKUP(IF(ISBLANK($A120),$B120,$A120),Radionuclide_specific,9,FALSE)*VLOOKUP($B$104,Other_food_cons,4,FALSE)*Other_F_local</f>
        <v>2.4620875924428397E-14</v>
      </c>
      <c r="N120" s="57">
        <f>Concentrations!N68*VLOOKUP(IF(ISBLANK($A120),$B120,$A120),Radionuclide_specific,9,FALSE)*VLOOKUP($B$104,Other_food_cons,4,FALSE)*Other_F_local_coll</f>
        <v>3.7424032490559398E-15</v>
      </c>
      <c r="O120" s="57">
        <f>Concentrations!O68*VLOOKUP(IF(ISBLANK($A120),$B120,$A120),Radionuclide_specific,9,FALSE)*VLOOKUP($B$104,Other_food_cons,4,FALSE)*Other_F_local_coll</f>
        <v>2.9308458443305527E-16</v>
      </c>
      <c r="P120" s="57">
        <f>Concentrations!P68*VLOOKUP(IF(ISBLANK($A120),$B120,$A120),Radionuclide_specific,9,FALSE)*VLOOKUP($B$104,Other_food_cons,4,FALSE)*Other_F_local_coll</f>
        <v>7.9394253603013907E-17</v>
      </c>
      <c r="Q120" s="57">
        <f>Concentrations!Q68*VLOOKUP(IF(ISBLANK($A120),$B120,$A120),Radionuclide_specific,9,FALSE)*VLOOKUP($B$104,Other_food_cons,4,FALSE)*Other_F_local_coll</f>
        <v>3.8229461988223892E-17</v>
      </c>
      <c r="R120" s="44">
        <f>Concentrations!R68*VLOOKUP(IF(ISBLANK($A120),$B120,$A120),Radionuclide_specific,9,FALSE)*VLOOKUP($B$104,Other_food_cons,5,FALSE)*Other_F_local</f>
        <v>1.1946747281620124E-11</v>
      </c>
      <c r="S120" s="44">
        <f>Concentrations!S68*VLOOKUP(IF(ISBLANK($A120),$B120,$A120),Radionuclide_specific,9,FALSE)*VLOOKUP($B$104,Other_food_cons,5,FALSE)*Other_F_local_coll</f>
        <v>1.8159201963251576E-12</v>
      </c>
      <c r="T120" s="44">
        <f>Concentrations!T68*VLOOKUP(IF(ISBLANK($A120),$B120,$A120),Radionuclide_specific,9,FALSE)*VLOOKUP($B$104,Other_food_cons,5,FALSE)*Other_F_local_coll</f>
        <v>1.4221295266292016E-13</v>
      </c>
      <c r="U120" s="44">
        <f>Concentrations!U68*VLOOKUP(IF(ISBLANK($A120),$B120,$A120),Radionuclide_specific,9,FALSE)*VLOOKUP($B$104,Other_food_cons,5,FALSE)*Other_F_local_coll</f>
        <v>3.8524343582227194E-14</v>
      </c>
      <c r="V120" s="44">
        <f>Concentrations!V68*VLOOKUP(IF(ISBLANK($A120),$B120,$A120),Radionuclide_specific,9,FALSE)*VLOOKUP($B$104,Other_food_cons,5,FALSE)*Other_F_local_coll</f>
        <v>1.8550019198645422E-14</v>
      </c>
      <c r="W120" s="57">
        <f t="shared" ref="W120:W121" si="99">C120+H120+M120+R120</f>
        <v>1.7681788133681391E-11</v>
      </c>
      <c r="X120" s="57">
        <f t="shared" ref="X120:X121" si="100">D120+I120+N120+S120</f>
        <v>2.6876534191439112E-12</v>
      </c>
      <c r="Y120" s="57">
        <f t="shared" ref="Y120:Y121" si="101">E120+J120+O120+T120</f>
        <v>2.1048233795986079E-13</v>
      </c>
      <c r="Z120" s="57">
        <f t="shared" ref="Z120:Z121" si="102">F120+K120+P120+U120</f>
        <v>5.7017970260245887E-14</v>
      </c>
      <c r="AA120" s="57">
        <f t="shared" ref="AA120:AA121" si="103">G120+L120+Q120+V120</f>
        <v>2.7454963398346044E-14</v>
      </c>
    </row>
    <row r="121" spans="1:27">
      <c r="A121" s="2"/>
      <c r="B121" s="107" t="s">
        <v>264</v>
      </c>
      <c r="C121" s="57">
        <f>Concentrations!C69*VLOOKUP(IF(ISBLANK($A121),$B121,$A121),Radionuclide_specific,9,FALSE)*VLOOKUP($B$104,Other_food_cons,2,FALSE)*Other_F_local</f>
        <v>0</v>
      </c>
      <c r="D121" s="57">
        <f>Concentrations!D69*VLOOKUP(IF(ISBLANK($A121),$B121,$A121),Radionuclide_specific,9,FALSE)*VLOOKUP($B$104,Other_food_cons,2,FALSE)*Other_F_local_coll</f>
        <v>0</v>
      </c>
      <c r="E121" s="57">
        <f>Concentrations!E69*VLOOKUP(IF(ISBLANK($A121),$B121,$A121),Radionuclide_specific,9,FALSE)*VLOOKUP($B$104,Other_food_cons,2,FALSE)*Other_F_local_coll</f>
        <v>0</v>
      </c>
      <c r="F121" s="57">
        <f>Concentrations!F69*VLOOKUP(IF(ISBLANK($A121),$B121,$A121),Radionuclide_specific,9,FALSE)*VLOOKUP($B$104,Other_food_cons,2,FALSE)*Other_F_local_coll</f>
        <v>0</v>
      </c>
      <c r="G121" s="57">
        <f>Concentrations!G69*VLOOKUP(IF(ISBLANK($A121),$B121,$A121),Radionuclide_specific,9,FALSE)*VLOOKUP($B$104,Other_food_cons,2,FALSE)*Other_F_local_coll</f>
        <v>0</v>
      </c>
      <c r="H121" s="44">
        <f>Concentrations!H69*VLOOKUP(IF(ISBLANK($A121),$B121,$A121),Radionuclide_specific,9,FALSE)*VLOOKUP($B$104,Other_food_cons,3,FALSE)*Other_F_local</f>
        <v>0</v>
      </c>
      <c r="I121" s="44">
        <f>Concentrations!I69*VLOOKUP(IF(ISBLANK($A121),$B121,$A121),Radionuclide_specific,9,FALSE)*VLOOKUP($B$104,Other_food_cons,3,FALSE)*Other_F_local_coll</f>
        <v>0</v>
      </c>
      <c r="J121" s="44">
        <f>Concentrations!J69*VLOOKUP(IF(ISBLANK($A121),$B121,$A121),Radionuclide_specific,9,FALSE)*VLOOKUP($B$104,Other_food_cons,3,FALSE)*Other_F_local_coll</f>
        <v>0</v>
      </c>
      <c r="K121" s="44">
        <f>Concentrations!K69*VLOOKUP(IF(ISBLANK($A121),$B121,$A121),Radionuclide_specific,9,FALSE)*VLOOKUP($B$104,Other_food_cons,3,FALSE)*Other_F_local_coll</f>
        <v>0</v>
      </c>
      <c r="L121" s="44">
        <f>Concentrations!L69*VLOOKUP(IF(ISBLANK($A121),$B121,$A121),Radionuclide_specific,9,FALSE)*VLOOKUP($B$104,Other_food_cons,3,FALSE)*Other_F_local_coll</f>
        <v>0</v>
      </c>
      <c r="M121" s="57">
        <f>Concentrations!M69*VLOOKUP(IF(ISBLANK($A121),$B121,$A121),Radionuclide_specific,9,FALSE)*VLOOKUP($B$104,Other_food_cons,4,FALSE)*Other_F_local</f>
        <v>0</v>
      </c>
      <c r="N121" s="57">
        <f>Concentrations!N69*VLOOKUP(IF(ISBLANK($A121),$B121,$A121),Radionuclide_specific,9,FALSE)*VLOOKUP($B$104,Other_food_cons,4,FALSE)*Other_F_local_coll</f>
        <v>0</v>
      </c>
      <c r="O121" s="57">
        <f>Concentrations!O69*VLOOKUP(IF(ISBLANK($A121),$B121,$A121),Radionuclide_specific,9,FALSE)*VLOOKUP($B$104,Other_food_cons,4,FALSE)*Other_F_local_coll</f>
        <v>0</v>
      </c>
      <c r="P121" s="57">
        <f>Concentrations!P69*VLOOKUP(IF(ISBLANK($A121),$B121,$A121),Radionuclide_specific,9,FALSE)*VLOOKUP($B$104,Other_food_cons,4,FALSE)*Other_F_local_coll</f>
        <v>0</v>
      </c>
      <c r="Q121" s="57">
        <f>Concentrations!Q69*VLOOKUP(IF(ISBLANK($A121),$B121,$A121),Radionuclide_specific,9,FALSE)*VLOOKUP($B$104,Other_food_cons,4,FALSE)*Other_F_local_coll</f>
        <v>0</v>
      </c>
      <c r="R121" s="44">
        <f>Concentrations!R69*VLOOKUP(IF(ISBLANK($A121),$B121,$A121),Radionuclide_specific,9,FALSE)*VLOOKUP($B$104,Other_food_cons,5,FALSE)*Other_F_local</f>
        <v>0</v>
      </c>
      <c r="S121" s="44">
        <f>Concentrations!S69*VLOOKUP(IF(ISBLANK($A121),$B121,$A121),Radionuclide_specific,9,FALSE)*VLOOKUP($B$104,Other_food_cons,5,FALSE)*Other_F_local_coll</f>
        <v>0</v>
      </c>
      <c r="T121" s="44">
        <f>Concentrations!T69*VLOOKUP(IF(ISBLANK($A121),$B121,$A121),Radionuclide_specific,9,FALSE)*VLOOKUP($B$104,Other_food_cons,5,FALSE)*Other_F_local_coll</f>
        <v>0</v>
      </c>
      <c r="U121" s="44">
        <f>Concentrations!U69*VLOOKUP(IF(ISBLANK($A121),$B121,$A121),Radionuclide_specific,9,FALSE)*VLOOKUP($B$104,Other_food_cons,5,FALSE)*Other_F_local_coll</f>
        <v>0</v>
      </c>
      <c r="V121" s="44">
        <f>Concentrations!V69*VLOOKUP(IF(ISBLANK($A121),$B121,$A121),Radionuclide_specific,9,FALSE)*VLOOKUP($B$104,Other_food_cons,5,FALSE)*Other_F_local_coll</f>
        <v>0</v>
      </c>
      <c r="W121" s="57">
        <f t="shared" si="99"/>
        <v>0</v>
      </c>
      <c r="X121" s="57">
        <f t="shared" si="100"/>
        <v>0</v>
      </c>
      <c r="Y121" s="57">
        <f t="shared" si="101"/>
        <v>0</v>
      </c>
      <c r="Z121" s="57">
        <f t="shared" si="102"/>
        <v>0</v>
      </c>
      <c r="AA121" s="57">
        <f t="shared" si="103"/>
        <v>0</v>
      </c>
    </row>
    <row r="122" spans="1:27">
      <c r="A122" s="4" t="s">
        <v>166</v>
      </c>
      <c r="B122" s="107"/>
      <c r="C122" s="57">
        <f>Concentrations!C70*VLOOKUP(IF(ISBLANK($A122),$B122,$A122),Radionuclide_specific,9,FALSE)*VLOOKUP($B$104,Other_food_cons,2,FALSE)*Other_F_local</f>
        <v>1.9723953841656489E-10</v>
      </c>
      <c r="D122" s="57">
        <f>Concentrations!D70*VLOOKUP(IF(ISBLANK($A122),$B122,$A122),Radionuclide_specific,9,FALSE)*VLOOKUP($B$104,Other_food_cons,2,FALSE)*Other_F_local_coll</f>
        <v>2.9995352415511141E-11</v>
      </c>
      <c r="E122" s="57">
        <f>Concentrations!E70*VLOOKUP(IF(ISBLANK($A122),$B122,$A122),Radionuclide_specific,9,FALSE)*VLOOKUP($B$104,Other_food_cons,2,FALSE)*Other_F_local_coll</f>
        <v>2.3554787641823776E-12</v>
      </c>
      <c r="F122" s="57">
        <f>Concentrations!F70*VLOOKUP(IF(ISBLANK($A122),$B122,$A122),Radionuclide_specific,9,FALSE)*VLOOKUP($B$104,Other_food_cons,2,FALSE)*Other_F_local_coll</f>
        <v>6.4121604454408552E-13</v>
      </c>
      <c r="G122" s="57">
        <f>Concentrations!G70*VLOOKUP(IF(ISBLANK($A122),$B122,$A122),Radionuclide_specific,9,FALSE)*VLOOKUP($B$104,Other_food_cons,2,FALSE)*Other_F_local_coll</f>
        <v>3.1044105891925922E-13</v>
      </c>
      <c r="H122" s="44">
        <f>Concentrations!H70*VLOOKUP(IF(ISBLANK($A122),$B122,$A122),Radionuclide_specific,9,FALSE)*VLOOKUP($B$104,Other_food_cons,3,FALSE)*Other_F_local</f>
        <v>1.9222098550475117E-10</v>
      </c>
      <c r="I122" s="44">
        <f>Concentrations!I70*VLOOKUP(IF(ISBLANK($A122),$B122,$A122),Radionuclide_specific,9,FALSE)*VLOOKUP($B$104,Other_food_cons,3,FALSE)*Other_F_local_coll</f>
        <v>2.9232152174757078E-11</v>
      </c>
      <c r="J122" s="44">
        <f>Concentrations!J70*VLOOKUP(IF(ISBLANK($A122),$B122,$A122),Radionuclide_specific,9,FALSE)*VLOOKUP($B$104,Other_food_cons,3,FALSE)*Other_F_local_coll</f>
        <v>2.2955460807782169E-12</v>
      </c>
      <c r="K122" s="44">
        <f>Concentrations!K70*VLOOKUP(IF(ISBLANK($A122),$B122,$A122),Radionuclide_specific,9,FALSE)*VLOOKUP($B$104,Other_food_cons,3,FALSE)*Other_F_local_coll</f>
        <v>6.2490097570300906E-13</v>
      </c>
      <c r="L122" s="44">
        <f>Concentrations!L70*VLOOKUP(IF(ISBLANK($A122),$B122,$A122),Radionuclide_specific,9,FALSE)*VLOOKUP($B$104,Other_food_cons,3,FALSE)*Other_F_local_coll</f>
        <v>3.0254221220377261E-13</v>
      </c>
      <c r="M122" s="57">
        <f>Concentrations!M70*VLOOKUP(IF(ISBLANK($A122),$B122,$A122),Radionuclide_specific,9,FALSE)*VLOOKUP($B$104,Other_food_cons,4,FALSE)*Other_F_local</f>
        <v>1.1004162553842264E-10</v>
      </c>
      <c r="N122" s="57">
        <f>Concentrations!N70*VLOOKUP(IF(ISBLANK($A122),$B122,$A122),Radionuclide_specific,9,FALSE)*VLOOKUP($B$104,Other_food_cons,4,FALSE)*Other_F_local_coll</f>
        <v>1.6734663672907325E-11</v>
      </c>
      <c r="O122" s="57">
        <f>Concentrations!O70*VLOOKUP(IF(ISBLANK($A122),$B122,$A122),Radionuclide_specific,9,FALSE)*VLOOKUP($B$104,Other_food_cons,4,FALSE)*Other_F_local_coll</f>
        <v>1.3141417497359905E-12</v>
      </c>
      <c r="P122" s="57">
        <f>Concentrations!P70*VLOOKUP(IF(ISBLANK($A122),$B122,$A122),Radionuclide_specific,9,FALSE)*VLOOKUP($B$104,Other_food_cons,4,FALSE)*Other_F_local_coll</f>
        <v>3.5773991578669639E-13</v>
      </c>
      <c r="Q122" s="57">
        <f>Concentrations!Q70*VLOOKUP(IF(ISBLANK($A122),$B122,$A122),Radionuclide_specific,9,FALSE)*VLOOKUP($B$104,Other_food_cons,4,FALSE)*Other_F_local_coll</f>
        <v>1.7319772207738812E-13</v>
      </c>
      <c r="R122" s="44">
        <f>Concentrations!R70*VLOOKUP(IF(ISBLANK($A122),$B122,$A122),Radionuclide_specific,9,FALSE)*VLOOKUP($B$104,Other_food_cons,5,FALSE)*Other_F_local</f>
        <v>4.0410575440940453E-11</v>
      </c>
      <c r="S122" s="44">
        <f>Concentrations!S70*VLOOKUP(IF(ISBLANK($A122),$B122,$A122),Radionuclide_specific,9,FALSE)*VLOOKUP($B$104,Other_food_cons,5,FALSE)*Other_F_local_coll</f>
        <v>6.1454689125494796E-12</v>
      </c>
      <c r="T122" s="44">
        <f>Concentrations!T70*VLOOKUP(IF(ISBLANK($A122),$B122,$A122),Radionuclide_specific,9,FALSE)*VLOOKUP($B$104,Other_food_cons,5,FALSE)*Other_F_local_coll</f>
        <v>4.8259214690765616E-13</v>
      </c>
      <c r="U122" s="44">
        <f>Concentrations!U70*VLOOKUP(IF(ISBLANK($A122),$B122,$A122),Radionuclide_specific,9,FALSE)*VLOOKUP($B$104,Other_food_cons,5,FALSE)*Other_F_local_coll</f>
        <v>1.3137279447118209E-13</v>
      </c>
      <c r="V122" s="44">
        <f>Concentrations!V70*VLOOKUP(IF(ISBLANK($A122),$B122,$A122),Radionuclide_specific,9,FALSE)*VLOOKUP($B$104,Other_food_cons,5,FALSE)*Other_F_local_coll</f>
        <v>6.3603382628726444E-14</v>
      </c>
      <c r="W122" s="57">
        <f t="shared" si="89"/>
        <v>5.3991272490067917E-10</v>
      </c>
      <c r="X122" s="57">
        <f t="shared" si="90"/>
        <v>8.2107637175725035E-11</v>
      </c>
      <c r="Y122" s="57">
        <f t="shared" si="91"/>
        <v>6.4477587416042408E-12</v>
      </c>
      <c r="Z122" s="57">
        <f t="shared" si="92"/>
        <v>1.755229730504973E-12</v>
      </c>
      <c r="AA122" s="57">
        <f t="shared" si="93"/>
        <v>8.4978437582914652E-13</v>
      </c>
    </row>
    <row r="123" spans="1:27">
      <c r="A123" s="4" t="s">
        <v>13</v>
      </c>
      <c r="B123" s="107"/>
      <c r="C123" s="57">
        <f>Concentrations!C71*VLOOKUP(IF(ISBLANK($A123),$B123,$A123),Radionuclide_specific,9,FALSE)*VLOOKUP($B$104,Other_food_cons,2,FALSE)*Other_F_local</f>
        <v>2.7538211687977626E-12</v>
      </c>
      <c r="D123" s="57">
        <f>Concentrations!D71*VLOOKUP(IF(ISBLANK($A123),$B123,$A123),Radionuclide_specific,9,FALSE)*VLOOKUP($B$104,Other_food_cons,2,FALSE)*Other_F_local_coll</f>
        <v>4.094919078440766E-13</v>
      </c>
      <c r="E123" s="57">
        <f>Concentrations!E71*VLOOKUP(IF(ISBLANK($A123),$B123,$A123),Radionuclide_specific,9,FALSE)*VLOOKUP($B$104,Other_food_cons,2,FALSE)*Other_F_local_coll</f>
        <v>2.8385833506391627E-14</v>
      </c>
      <c r="F123" s="57">
        <f>Concentrations!F71*VLOOKUP(IF(ISBLANK($A123),$B123,$A123),Radionuclide_specific,9,FALSE)*VLOOKUP($B$104,Other_food_cons,2,FALSE)*Other_F_local_coll</f>
        <v>6.1733773451877803E-15</v>
      </c>
      <c r="G123" s="57">
        <f>Concentrations!G71*VLOOKUP(IF(ISBLANK($A123),$B123,$A123),Radionuclide_specific,9,FALSE)*VLOOKUP($B$104,Other_food_cons,2,FALSE)*Other_F_local_coll</f>
        <v>2.3289480704016707E-15</v>
      </c>
      <c r="H123" s="44">
        <f>Concentrations!H71*VLOOKUP(IF(ISBLANK($A123),$B123,$A123),Radionuclide_specific,9,FALSE)*VLOOKUP($B$104,Other_food_cons,3,FALSE)*Other_F_local</f>
        <v>6.8396307061189579E-12</v>
      </c>
      <c r="I123" s="44">
        <f>Concentrations!I71*VLOOKUP(IF(ISBLANK($A123),$B123,$A123),Radionuclide_specific,9,FALSE)*VLOOKUP($B$104,Other_food_cons,3,FALSE)*Other_F_local_coll</f>
        <v>1.0170498573152868E-12</v>
      </c>
      <c r="J123" s="44">
        <f>Concentrations!J71*VLOOKUP(IF(ISBLANK($A123),$B123,$A123),Radionuclide_specific,9,FALSE)*VLOOKUP($B$104,Other_food_cons,3,FALSE)*Other_F_local_coll</f>
        <v>7.0501534619931824E-14</v>
      </c>
      <c r="K123" s="44">
        <f>Concentrations!K71*VLOOKUP(IF(ISBLANK($A123),$B123,$A123),Radionuclide_specific,9,FALSE)*VLOOKUP($B$104,Other_food_cons,3,FALSE)*Other_F_local_coll</f>
        <v>1.5332739006084072E-14</v>
      </c>
      <c r="L123" s="44">
        <f>Concentrations!L71*VLOOKUP(IF(ISBLANK($A123),$B123,$A123),Radionuclide_specific,9,FALSE)*VLOOKUP($B$104,Other_food_cons,3,FALSE)*Other_F_local_coll</f>
        <v>5.784378780932229E-15</v>
      </c>
      <c r="M123" s="57">
        <f>Concentrations!M71*VLOOKUP(IF(ISBLANK($A123),$B123,$A123),Radionuclide_specific,9,FALSE)*VLOOKUP($B$104,Other_food_cons,4,FALSE)*Other_F_local</f>
        <v>4.1215911205708617E-12</v>
      </c>
      <c r="N123" s="57">
        <f>Concentrations!N71*VLOOKUP(IF(ISBLANK($A123),$B123,$A123),Radionuclide_specific,9,FALSE)*VLOOKUP($B$104,Other_food_cons,4,FALSE)*Other_F_local_coll</f>
        <v>6.1287865400954601E-13</v>
      </c>
      <c r="O123" s="57">
        <f>Concentrations!O71*VLOOKUP(IF(ISBLANK($A123),$B123,$A123),Radionuclide_specific,9,FALSE)*VLOOKUP($B$104,Other_food_cons,4,FALSE)*Other_F_local_coll</f>
        <v>4.2484530461004151E-14</v>
      </c>
      <c r="P123" s="57">
        <f>Concentrations!P71*VLOOKUP(IF(ISBLANK($A123),$B123,$A123),Radionuclide_specific,9,FALSE)*VLOOKUP($B$104,Other_food_cons,4,FALSE)*Other_F_local_coll</f>
        <v>9.2395750087749663E-15</v>
      </c>
      <c r="Q123" s="57">
        <f>Concentrations!Q71*VLOOKUP(IF(ISBLANK($A123),$B123,$A123),Radionuclide_specific,9,FALSE)*VLOOKUP($B$104,Other_food_cons,4,FALSE)*Other_F_local_coll</f>
        <v>3.4856917348154449E-15</v>
      </c>
      <c r="R123" s="44">
        <f>Concentrations!R71*VLOOKUP(IF(ISBLANK($A123),$B123,$A123),Radionuclide_specific,9,FALSE)*VLOOKUP($B$104,Other_food_cons,5,FALSE)*Other_F_local</f>
        <v>9.5277931429549499E-13</v>
      </c>
      <c r="S123" s="44">
        <f>Concentrations!S71*VLOOKUP(IF(ISBLANK($A123),$B123,$A123),Radionuclide_specific,9,FALSE)*VLOOKUP($B$104,Other_food_cons,5,FALSE)*Other_F_local_coll</f>
        <v>1.416778342711207E-13</v>
      </c>
      <c r="T123" s="44">
        <f>Concentrations!T71*VLOOKUP(IF(ISBLANK($A123),$B123,$A123),Radionuclide_specific,9,FALSE)*VLOOKUP($B$104,Other_food_cons,5,FALSE)*Other_F_local_coll</f>
        <v>9.8210571152422174E-15</v>
      </c>
      <c r="U123" s="44">
        <f>Concentrations!U71*VLOOKUP(IF(ISBLANK($A123),$B123,$A123),Radionuclide_specific,9,FALSE)*VLOOKUP($B$104,Other_food_cons,5,FALSE)*Other_F_local_coll</f>
        <v>2.13589259189376E-15</v>
      </c>
      <c r="V123" s="44">
        <f>Concentrations!V71*VLOOKUP(IF(ISBLANK($A123),$B123,$A123),Radionuclide_specific,9,FALSE)*VLOOKUP($B$104,Other_food_cons,5,FALSE)*Other_F_local_coll</f>
        <v>8.0577982720492311E-16</v>
      </c>
      <c r="W123" s="57">
        <f t="shared" si="89"/>
        <v>1.4667822309783077E-11</v>
      </c>
      <c r="X123" s="57">
        <f t="shared" si="90"/>
        <v>2.18109825344003E-12</v>
      </c>
      <c r="Y123" s="57">
        <f t="shared" si="91"/>
        <v>1.5119295570256981E-13</v>
      </c>
      <c r="Z123" s="57">
        <f t="shared" si="92"/>
        <v>3.288158395194058E-14</v>
      </c>
      <c r="AA123" s="57">
        <f t="shared" si="93"/>
        <v>1.2404798413354267E-14</v>
      </c>
    </row>
    <row r="124" spans="1:27">
      <c r="A124" s="4" t="s">
        <v>20</v>
      </c>
      <c r="B124" s="107"/>
      <c r="C124" s="57">
        <f>Concentrations!C72*VLOOKUP(IF(ISBLANK($A124),$B124,$A124),Radionuclide_specific,9,FALSE)*VLOOKUP($B$104,Other_food_cons,2,FALSE)*Other_F_local</f>
        <v>0</v>
      </c>
      <c r="D124" s="57">
        <f>Concentrations!D72*VLOOKUP(IF(ISBLANK($A124),$B124,$A124),Radionuclide_specific,9,FALSE)*VLOOKUP($B$104,Other_food_cons,2,FALSE)*Other_F_local_coll</f>
        <v>0</v>
      </c>
      <c r="E124" s="57">
        <f>Concentrations!E72*VLOOKUP(IF(ISBLANK($A124),$B124,$A124),Radionuclide_specific,9,FALSE)*VLOOKUP($B$104,Other_food_cons,2,FALSE)*Other_F_local_coll</f>
        <v>0</v>
      </c>
      <c r="F124" s="57">
        <f>Concentrations!F72*VLOOKUP(IF(ISBLANK($A124),$B124,$A124),Radionuclide_specific,9,FALSE)*VLOOKUP($B$104,Other_food_cons,2,FALSE)*Other_F_local_coll</f>
        <v>0</v>
      </c>
      <c r="G124" s="57">
        <f>Concentrations!G72*VLOOKUP(IF(ISBLANK($A124),$B124,$A124),Radionuclide_specific,9,FALSE)*VLOOKUP($B$104,Other_food_cons,2,FALSE)*Other_F_local_coll</f>
        <v>0</v>
      </c>
      <c r="H124" s="44">
        <f>Concentrations!H72*VLOOKUP(IF(ISBLANK($A124),$B124,$A124),Radionuclide_specific,9,FALSE)*VLOOKUP($B$104,Other_food_cons,3,FALSE)*Other_F_local</f>
        <v>0</v>
      </c>
      <c r="I124" s="44">
        <f>Concentrations!I72*VLOOKUP(IF(ISBLANK($A124),$B124,$A124),Radionuclide_specific,9,FALSE)*VLOOKUP($B$104,Other_food_cons,3,FALSE)*Other_F_local_coll</f>
        <v>0</v>
      </c>
      <c r="J124" s="44">
        <f>Concentrations!J72*VLOOKUP(IF(ISBLANK($A124),$B124,$A124),Radionuclide_specific,9,FALSE)*VLOOKUP($B$104,Other_food_cons,3,FALSE)*Other_F_local_coll</f>
        <v>0</v>
      </c>
      <c r="K124" s="44">
        <f>Concentrations!K72*VLOOKUP(IF(ISBLANK($A124),$B124,$A124),Radionuclide_specific,9,FALSE)*VLOOKUP($B$104,Other_food_cons,3,FALSE)*Other_F_local_coll</f>
        <v>0</v>
      </c>
      <c r="L124" s="44">
        <f>Concentrations!L72*VLOOKUP(IF(ISBLANK($A124),$B124,$A124),Radionuclide_specific,9,FALSE)*VLOOKUP($B$104,Other_food_cons,3,FALSE)*Other_F_local_coll</f>
        <v>0</v>
      </c>
      <c r="M124" s="57">
        <f>Concentrations!M72*VLOOKUP(IF(ISBLANK($A124),$B124,$A124),Radionuclide_specific,9,FALSE)*VLOOKUP($B$104,Other_food_cons,4,FALSE)*Other_F_local</f>
        <v>0</v>
      </c>
      <c r="N124" s="57">
        <f>Concentrations!N72*VLOOKUP(IF(ISBLANK($A124),$B124,$A124),Radionuclide_specific,9,FALSE)*VLOOKUP($B$104,Other_food_cons,4,FALSE)*Other_F_local_coll</f>
        <v>0</v>
      </c>
      <c r="O124" s="57">
        <f>Concentrations!O72*VLOOKUP(IF(ISBLANK($A124),$B124,$A124),Radionuclide_specific,9,FALSE)*VLOOKUP($B$104,Other_food_cons,4,FALSE)*Other_F_local_coll</f>
        <v>0</v>
      </c>
      <c r="P124" s="57">
        <f>Concentrations!P72*VLOOKUP(IF(ISBLANK($A124),$B124,$A124),Radionuclide_specific,9,FALSE)*VLOOKUP($B$104,Other_food_cons,4,FALSE)*Other_F_local_coll</f>
        <v>0</v>
      </c>
      <c r="Q124" s="57">
        <f>Concentrations!Q72*VLOOKUP(IF(ISBLANK($A124),$B124,$A124),Radionuclide_specific,9,FALSE)*VLOOKUP($B$104,Other_food_cons,4,FALSE)*Other_F_local_coll</f>
        <v>0</v>
      </c>
      <c r="R124" s="44">
        <f>Concentrations!R72*VLOOKUP(IF(ISBLANK($A124),$B124,$A124),Radionuclide_specific,9,FALSE)*VLOOKUP($B$104,Other_food_cons,5,FALSE)*Other_F_local</f>
        <v>0</v>
      </c>
      <c r="S124" s="44">
        <f>Concentrations!S72*VLOOKUP(IF(ISBLANK($A124),$B124,$A124),Radionuclide_specific,9,FALSE)*VLOOKUP($B$104,Other_food_cons,5,FALSE)*Other_F_local_coll</f>
        <v>0</v>
      </c>
      <c r="T124" s="44">
        <f>Concentrations!T72*VLOOKUP(IF(ISBLANK($A124),$B124,$A124),Radionuclide_specific,9,FALSE)*VLOOKUP($B$104,Other_food_cons,5,FALSE)*Other_F_local_coll</f>
        <v>0</v>
      </c>
      <c r="U124" s="44">
        <f>Concentrations!U72*VLOOKUP(IF(ISBLANK($A124),$B124,$A124),Radionuclide_specific,9,FALSE)*VLOOKUP($B$104,Other_food_cons,5,FALSE)*Other_F_local_coll</f>
        <v>0</v>
      </c>
      <c r="V124" s="44">
        <f>Concentrations!V72*VLOOKUP(IF(ISBLANK($A124),$B124,$A124),Radionuclide_specific,9,FALSE)*VLOOKUP($B$104,Other_food_cons,5,FALSE)*Other_F_local_coll</f>
        <v>0</v>
      </c>
      <c r="W124" s="57">
        <f t="shared" si="89"/>
        <v>0</v>
      </c>
      <c r="X124" s="57">
        <f t="shared" si="90"/>
        <v>0</v>
      </c>
      <c r="Y124" s="57">
        <f t="shared" si="91"/>
        <v>0</v>
      </c>
      <c r="Z124" s="57">
        <f t="shared" si="92"/>
        <v>0</v>
      </c>
      <c r="AA124" s="57">
        <f t="shared" si="93"/>
        <v>0</v>
      </c>
    </row>
    <row r="125" spans="1:27">
      <c r="A125" s="4" t="s">
        <v>167</v>
      </c>
      <c r="B125" s="107"/>
      <c r="C125" s="57">
        <f>Concentrations!C73*VLOOKUP(IF(ISBLANK($A125),$B125,$A125),Radionuclide_specific,9,FALSE)*VLOOKUP($B$104,Other_food_cons,2,FALSE)*Other_F_local</f>
        <v>0</v>
      </c>
      <c r="D125" s="57">
        <f>Concentrations!D73*VLOOKUP(IF(ISBLANK($A125),$B125,$A125),Radionuclide_specific,9,FALSE)*VLOOKUP($B$104,Other_food_cons,2,FALSE)*Other_F_local_coll</f>
        <v>0</v>
      </c>
      <c r="E125" s="57">
        <f>Concentrations!E73*VLOOKUP(IF(ISBLANK($A125),$B125,$A125),Radionuclide_specific,9,FALSE)*VLOOKUP($B$104,Other_food_cons,2,FALSE)*Other_F_local_coll</f>
        <v>0</v>
      </c>
      <c r="F125" s="57">
        <f>Concentrations!F73*VLOOKUP(IF(ISBLANK($A125),$B125,$A125),Radionuclide_specific,9,FALSE)*VLOOKUP($B$104,Other_food_cons,2,FALSE)*Other_F_local_coll</f>
        <v>0</v>
      </c>
      <c r="G125" s="57">
        <f>Concentrations!G73*VLOOKUP(IF(ISBLANK($A125),$B125,$A125),Radionuclide_specific,9,FALSE)*VLOOKUP($B$104,Other_food_cons,2,FALSE)*Other_F_local_coll</f>
        <v>0</v>
      </c>
      <c r="H125" s="44">
        <f>Concentrations!H73*VLOOKUP(IF(ISBLANK($A125),$B125,$A125),Radionuclide_specific,9,FALSE)*VLOOKUP($B$104,Other_food_cons,3,FALSE)*Other_F_local</f>
        <v>0</v>
      </c>
      <c r="I125" s="44">
        <f>Concentrations!I73*VLOOKUP(IF(ISBLANK($A125),$B125,$A125),Radionuclide_specific,9,FALSE)*VLOOKUP($B$104,Other_food_cons,3,FALSE)*Other_F_local_coll</f>
        <v>0</v>
      </c>
      <c r="J125" s="44">
        <f>Concentrations!J73*VLOOKUP(IF(ISBLANK($A125),$B125,$A125),Radionuclide_specific,9,FALSE)*VLOOKUP($B$104,Other_food_cons,3,FALSE)*Other_F_local_coll</f>
        <v>0</v>
      </c>
      <c r="K125" s="44">
        <f>Concentrations!K73*VLOOKUP(IF(ISBLANK($A125),$B125,$A125),Radionuclide_specific,9,FALSE)*VLOOKUP($B$104,Other_food_cons,3,FALSE)*Other_F_local_coll</f>
        <v>0</v>
      </c>
      <c r="L125" s="44">
        <f>Concentrations!L73*VLOOKUP(IF(ISBLANK($A125),$B125,$A125),Radionuclide_specific,9,FALSE)*VLOOKUP($B$104,Other_food_cons,3,FALSE)*Other_F_local_coll</f>
        <v>0</v>
      </c>
      <c r="M125" s="57">
        <f>Concentrations!M73*VLOOKUP(IF(ISBLANK($A125),$B125,$A125),Radionuclide_specific,9,FALSE)*VLOOKUP($B$104,Other_food_cons,4,FALSE)*Other_F_local</f>
        <v>0</v>
      </c>
      <c r="N125" s="57">
        <f>Concentrations!N73*VLOOKUP(IF(ISBLANK($A125),$B125,$A125),Radionuclide_specific,9,FALSE)*VLOOKUP($B$104,Other_food_cons,4,FALSE)*Other_F_local_coll</f>
        <v>0</v>
      </c>
      <c r="O125" s="57">
        <f>Concentrations!O73*VLOOKUP(IF(ISBLANK($A125),$B125,$A125),Radionuclide_specific,9,FALSE)*VLOOKUP($B$104,Other_food_cons,4,FALSE)*Other_F_local_coll</f>
        <v>0</v>
      </c>
      <c r="P125" s="57">
        <f>Concentrations!P73*VLOOKUP(IF(ISBLANK($A125),$B125,$A125),Radionuclide_specific,9,FALSE)*VLOOKUP($B$104,Other_food_cons,4,FALSE)*Other_F_local_coll</f>
        <v>0</v>
      </c>
      <c r="Q125" s="57">
        <f>Concentrations!Q73*VLOOKUP(IF(ISBLANK($A125),$B125,$A125),Radionuclide_specific,9,FALSE)*VLOOKUP($B$104,Other_food_cons,4,FALSE)*Other_F_local_coll</f>
        <v>0</v>
      </c>
      <c r="R125" s="44">
        <f>Concentrations!R73*VLOOKUP(IF(ISBLANK($A125),$B125,$A125),Radionuclide_specific,9,FALSE)*VLOOKUP($B$104,Other_food_cons,5,FALSE)*Other_F_local</f>
        <v>0</v>
      </c>
      <c r="S125" s="44">
        <f>Concentrations!S73*VLOOKUP(IF(ISBLANK($A125),$B125,$A125),Radionuclide_specific,9,FALSE)*VLOOKUP($B$104,Other_food_cons,5,FALSE)*Other_F_local_coll</f>
        <v>0</v>
      </c>
      <c r="T125" s="44">
        <f>Concentrations!T73*VLOOKUP(IF(ISBLANK($A125),$B125,$A125),Radionuclide_specific,9,FALSE)*VLOOKUP($B$104,Other_food_cons,5,FALSE)*Other_F_local_coll</f>
        <v>0</v>
      </c>
      <c r="U125" s="44">
        <f>Concentrations!U73*VLOOKUP(IF(ISBLANK($A125),$B125,$A125),Radionuclide_specific,9,FALSE)*VLOOKUP($B$104,Other_food_cons,5,FALSE)*Other_F_local_coll</f>
        <v>0</v>
      </c>
      <c r="V125" s="44">
        <f>Concentrations!V73*VLOOKUP(IF(ISBLANK($A125),$B125,$A125),Radionuclide_specific,9,FALSE)*VLOOKUP($B$104,Other_food_cons,5,FALSE)*Other_F_local_coll</f>
        <v>0</v>
      </c>
      <c r="W125" s="57">
        <f t="shared" si="89"/>
        <v>0</v>
      </c>
      <c r="X125" s="57">
        <f t="shared" si="90"/>
        <v>0</v>
      </c>
      <c r="Y125" s="57">
        <f t="shared" si="91"/>
        <v>0</v>
      </c>
      <c r="Z125" s="57">
        <f t="shared" si="92"/>
        <v>0</v>
      </c>
      <c r="AA125" s="57">
        <f t="shared" si="93"/>
        <v>0</v>
      </c>
    </row>
    <row r="126" spans="1:27">
      <c r="A126" s="4"/>
      <c r="B126" s="107" t="s">
        <v>169</v>
      </c>
      <c r="C126" s="57">
        <f>Concentrations!C74*VLOOKUP(IF(ISBLANK($A126),$B126,$A126),Radionuclide_specific,9,FALSE)*VLOOKUP($B$104,Other_food_cons,2,FALSE)*Other_F_local</f>
        <v>1.3861992084856353E-22</v>
      </c>
      <c r="D126" s="57">
        <f>Concentrations!D74*VLOOKUP(IF(ISBLANK($A126),$B126,$A126),Radionuclide_specific,9,FALSE)*VLOOKUP($B$104,Other_food_cons,2,FALSE)*Other_F_local_coll</f>
        <v>2.7887393484623972E-22</v>
      </c>
      <c r="E126" s="57">
        <f>Concentrations!E74*VLOOKUP(IF(ISBLANK($A126),$B126,$A126),Radionuclide_specific,9,FALSE)*VLOOKUP($B$104,Other_food_cons,2,FALSE)*Other_F_local_coll</f>
        <v>7.5710200715051347E-23</v>
      </c>
      <c r="F126" s="57">
        <f>Concentrations!F74*VLOOKUP(IF(ISBLANK($A126),$B126,$A126),Radionuclide_specific,9,FALSE)*VLOOKUP($B$104,Other_food_cons,2,FALSE)*Other_F_local_coll</f>
        <v>2.630091609592249E-23</v>
      </c>
      <c r="G126" s="57">
        <f>Concentrations!G74*VLOOKUP(IF(ISBLANK($A126),$B126,$A126),Radionuclide_specific,9,FALSE)*VLOOKUP($B$104,Other_food_cons,2,FALSE)*Other_F_local_coll</f>
        <v>1.425298565604898E-23</v>
      </c>
      <c r="H126" s="44">
        <f>Concentrations!H74*VLOOKUP(IF(ISBLANK($A126),$B126,$A126),Radionuclide_specific,9,FALSE)*VLOOKUP($B$104,Other_food_cons,3,FALSE)*Other_F_local</f>
        <v>1.6503588017349784E-22</v>
      </c>
      <c r="I126" s="44">
        <f>Concentrations!I74*VLOOKUP(IF(ISBLANK($A126),$B126,$A126),Radionuclide_specific,9,FALSE)*VLOOKUP($B$104,Other_food_cons,3,FALSE)*Other_F_local_coll</f>
        <v>3.3201725273725545E-22</v>
      </c>
      <c r="J126" s="44">
        <f>Concentrations!J74*VLOOKUP(IF(ISBLANK($A126),$B126,$A126),Radionuclide_specific,9,FALSE)*VLOOKUP($B$104,Other_food_cons,3,FALSE)*Other_F_local_coll</f>
        <v>9.0137835432548275E-23</v>
      </c>
      <c r="K126" s="44">
        <f>Concentrations!K74*VLOOKUP(IF(ISBLANK($A126),$B126,$A126),Radionuclide_specific,9,FALSE)*VLOOKUP($B$104,Other_food_cons,3,FALSE)*Other_F_local_coll</f>
        <v>3.131292249114616E-23</v>
      </c>
      <c r="L126" s="44">
        <f>Concentrations!L74*VLOOKUP(IF(ISBLANK($A126),$B126,$A126),Radionuclide_specific,9,FALSE)*VLOOKUP($B$104,Other_food_cons,3,FALSE)*Other_F_local_coll</f>
        <v>1.696909086693263E-23</v>
      </c>
      <c r="M126" s="57">
        <f>Concentrations!M74*VLOOKUP(IF(ISBLANK($A126),$B126,$A126),Radionuclide_specific,9,FALSE)*VLOOKUP($B$104,Other_food_cons,4,FALSE)*Other_F_local</f>
        <v>6.5052283063186126E-23</v>
      </c>
      <c r="N126" s="57">
        <f>Concentrations!N74*VLOOKUP(IF(ISBLANK($A126),$B126,$A126),Radionuclide_specific,9,FALSE)*VLOOKUP($B$104,Other_food_cons,4,FALSE)*Other_F_local_coll</f>
        <v>1.3087142192485318E-22</v>
      </c>
      <c r="O126" s="57">
        <f>Concentrations!O74*VLOOKUP(IF(ISBLANK($A126),$B126,$A126),Radionuclide_specific,9,FALSE)*VLOOKUP($B$104,Other_food_cons,4,FALSE)*Other_F_local_coll</f>
        <v>3.5529679843538837E-23</v>
      </c>
      <c r="P126" s="57">
        <f>Concentrations!P74*VLOOKUP(IF(ISBLANK($A126),$B126,$A126),Radionuclide_specific,9,FALSE)*VLOOKUP($B$104,Other_food_cons,4,FALSE)*Other_F_local_coll</f>
        <v>1.2342631767638815E-23</v>
      </c>
      <c r="Q126" s="57">
        <f>Concentrations!Q74*VLOOKUP(IF(ISBLANK($A126),$B126,$A126),Radionuclide_specific,9,FALSE)*VLOOKUP($B$104,Other_food_cons,4,FALSE)*Other_F_local_coll</f>
        <v>6.688715818888293E-24</v>
      </c>
      <c r="R126" s="44">
        <f>Concentrations!R74*VLOOKUP(IF(ISBLANK($A126),$B126,$A126),Radionuclide_specific,9,FALSE)*VLOOKUP($B$104,Other_food_cons,5,FALSE)*Other_F_local</f>
        <v>1.8183061312609336E-22</v>
      </c>
      <c r="S126" s="44">
        <f>Concentrations!S74*VLOOKUP(IF(ISBLANK($A126),$B126,$A126),Radionuclide_specific,9,FALSE)*VLOOKUP($B$104,Other_food_cons,5,FALSE)*Other_F_local_coll</f>
        <v>3.6580469998517863E-22</v>
      </c>
      <c r="T126" s="44">
        <f>Concentrations!T74*VLOOKUP(IF(ISBLANK($A126),$B126,$A126),Radionuclide_specific,9,FALSE)*VLOOKUP($B$104,Other_food_cons,5,FALSE)*Other_F_local_coll</f>
        <v>9.9310633938080463E-23</v>
      </c>
      <c r="U126" s="44">
        <f>Concentrations!U74*VLOOKUP(IF(ISBLANK($A126),$B126,$A126),Radionuclide_specific,9,FALSE)*VLOOKUP($B$104,Other_food_cons,5,FALSE)*Other_F_local_coll</f>
        <v>3.4499454841876599E-23</v>
      </c>
      <c r="V126" s="44">
        <f>Concentrations!V74*VLOOKUP(IF(ISBLANK($A126),$B126,$A126),Radionuclide_specific,9,FALSE)*VLOOKUP($B$104,Other_food_cons,5,FALSE)*Other_F_local_coll</f>
        <v>1.8695935655222653E-23</v>
      </c>
      <c r="W126" s="57">
        <f t="shared" si="89"/>
        <v>5.5053869721134085E-22</v>
      </c>
      <c r="X126" s="57">
        <f t="shared" si="90"/>
        <v>1.107567309493527E-21</v>
      </c>
      <c r="Y126" s="57">
        <f t="shared" si="91"/>
        <v>3.0068834992921893E-22</v>
      </c>
      <c r="Z126" s="57">
        <f t="shared" si="92"/>
        <v>1.0445592519658406E-22</v>
      </c>
      <c r="AA126" s="57">
        <f t="shared" si="93"/>
        <v>5.6606727997092564E-23</v>
      </c>
    </row>
    <row r="127" spans="1:27">
      <c r="A127" s="4" t="s">
        <v>168</v>
      </c>
      <c r="B127" s="107"/>
      <c r="C127" s="57">
        <f>Concentrations!C75*VLOOKUP(IF(ISBLANK($A127),$B127,$A127),Radionuclide_specific,9,FALSE)*VLOOKUP($B$104,Other_food_cons,2,FALSE)*Other_F_local</f>
        <v>0</v>
      </c>
      <c r="D127" s="57">
        <f>Concentrations!D75*VLOOKUP(IF(ISBLANK($A127),$B127,$A127),Radionuclide_specific,9,FALSE)*VLOOKUP($B$104,Other_food_cons,2,FALSE)*Other_F_local_coll</f>
        <v>0</v>
      </c>
      <c r="E127" s="57">
        <f>Concentrations!E75*VLOOKUP(IF(ISBLANK($A127),$B127,$A127),Radionuclide_specific,9,FALSE)*VLOOKUP($B$104,Other_food_cons,2,FALSE)*Other_F_local_coll</f>
        <v>0</v>
      </c>
      <c r="F127" s="57">
        <f>Concentrations!F75*VLOOKUP(IF(ISBLANK($A127),$B127,$A127),Radionuclide_specific,9,FALSE)*VLOOKUP($B$104,Other_food_cons,2,FALSE)*Other_F_local_coll</f>
        <v>0</v>
      </c>
      <c r="G127" s="57">
        <f>Concentrations!G75*VLOOKUP(IF(ISBLANK($A127),$B127,$A127),Radionuclide_specific,9,FALSE)*VLOOKUP($B$104,Other_food_cons,2,FALSE)*Other_F_local_coll</f>
        <v>0</v>
      </c>
      <c r="H127" s="44">
        <f>Concentrations!H75*VLOOKUP(IF(ISBLANK($A127),$B127,$A127),Radionuclide_specific,9,FALSE)*VLOOKUP($B$104,Other_food_cons,3,FALSE)*Other_F_local</f>
        <v>0</v>
      </c>
      <c r="I127" s="44">
        <f>Concentrations!I75*VLOOKUP(IF(ISBLANK($A127),$B127,$A127),Radionuclide_specific,9,FALSE)*VLOOKUP($B$104,Other_food_cons,3,FALSE)*Other_F_local_coll</f>
        <v>0</v>
      </c>
      <c r="J127" s="44">
        <f>Concentrations!J75*VLOOKUP(IF(ISBLANK($A127),$B127,$A127),Radionuclide_specific,9,FALSE)*VLOOKUP($B$104,Other_food_cons,3,FALSE)*Other_F_local_coll</f>
        <v>0</v>
      </c>
      <c r="K127" s="44">
        <f>Concentrations!K75*VLOOKUP(IF(ISBLANK($A127),$B127,$A127),Radionuclide_specific,9,FALSE)*VLOOKUP($B$104,Other_food_cons,3,FALSE)*Other_F_local_coll</f>
        <v>0</v>
      </c>
      <c r="L127" s="44">
        <f>Concentrations!L75*VLOOKUP(IF(ISBLANK($A127),$B127,$A127),Radionuclide_specific,9,FALSE)*VLOOKUP($B$104,Other_food_cons,3,FALSE)*Other_F_local_coll</f>
        <v>0</v>
      </c>
      <c r="M127" s="57">
        <f>Concentrations!M75*VLOOKUP(IF(ISBLANK($A127),$B127,$A127),Radionuclide_specific,9,FALSE)*VLOOKUP($B$104,Other_food_cons,4,FALSE)*Other_F_local</f>
        <v>0</v>
      </c>
      <c r="N127" s="57">
        <f>Concentrations!N75*VLOOKUP(IF(ISBLANK($A127),$B127,$A127),Radionuclide_specific,9,FALSE)*VLOOKUP($B$104,Other_food_cons,4,FALSE)*Other_F_local_coll</f>
        <v>0</v>
      </c>
      <c r="O127" s="57">
        <f>Concentrations!O75*VLOOKUP(IF(ISBLANK($A127),$B127,$A127),Radionuclide_specific,9,FALSE)*VLOOKUP($B$104,Other_food_cons,4,FALSE)*Other_F_local_coll</f>
        <v>0</v>
      </c>
      <c r="P127" s="57">
        <f>Concentrations!P75*VLOOKUP(IF(ISBLANK($A127),$B127,$A127),Radionuclide_specific,9,FALSE)*VLOOKUP($B$104,Other_food_cons,4,FALSE)*Other_F_local_coll</f>
        <v>0</v>
      </c>
      <c r="Q127" s="57">
        <f>Concentrations!Q75*VLOOKUP(IF(ISBLANK($A127),$B127,$A127),Radionuclide_specific,9,FALSE)*VLOOKUP($B$104,Other_food_cons,4,FALSE)*Other_F_local_coll</f>
        <v>0</v>
      </c>
      <c r="R127" s="44">
        <f>Concentrations!R75*VLOOKUP(IF(ISBLANK($A127),$B127,$A127),Radionuclide_specific,9,FALSE)*VLOOKUP($B$104,Other_food_cons,5,FALSE)*Other_F_local</f>
        <v>0</v>
      </c>
      <c r="S127" s="44">
        <f>Concentrations!S75*VLOOKUP(IF(ISBLANK($A127),$B127,$A127),Radionuclide_specific,9,FALSE)*VLOOKUP($B$104,Other_food_cons,5,FALSE)*Other_F_local_coll</f>
        <v>0</v>
      </c>
      <c r="T127" s="44">
        <f>Concentrations!T75*VLOOKUP(IF(ISBLANK($A127),$B127,$A127),Radionuclide_specific,9,FALSE)*VLOOKUP($B$104,Other_food_cons,5,FALSE)*Other_F_local_coll</f>
        <v>0</v>
      </c>
      <c r="U127" s="44">
        <f>Concentrations!U75*VLOOKUP(IF(ISBLANK($A127),$B127,$A127),Radionuclide_specific,9,FALSE)*VLOOKUP($B$104,Other_food_cons,5,FALSE)*Other_F_local_coll</f>
        <v>0</v>
      </c>
      <c r="V127" s="44">
        <f>Concentrations!V75*VLOOKUP(IF(ISBLANK($A127),$B127,$A127),Radionuclide_specific,9,FALSE)*VLOOKUP($B$104,Other_food_cons,5,FALSE)*Other_F_local_coll</f>
        <v>0</v>
      </c>
      <c r="W127" s="57">
        <f t="shared" si="89"/>
        <v>0</v>
      </c>
      <c r="X127" s="57">
        <f t="shared" si="90"/>
        <v>0</v>
      </c>
      <c r="Y127" s="57">
        <f t="shared" si="91"/>
        <v>0</v>
      </c>
      <c r="Z127" s="57">
        <f t="shared" si="92"/>
        <v>0</v>
      </c>
      <c r="AA127" s="57">
        <f t="shared" si="93"/>
        <v>0</v>
      </c>
    </row>
    <row r="128" spans="1:27">
      <c r="A128" s="4"/>
      <c r="B128" s="107" t="s">
        <v>170</v>
      </c>
      <c r="C128" s="57">
        <f>Concentrations!C76*VLOOKUP(IF(ISBLANK($A128),$B128,$A128),Radionuclide_specific,9,FALSE)*VLOOKUP($B$104,Other_food_cons,2,FALSE)*Other_F_local</f>
        <v>7.2530076807466834E-19</v>
      </c>
      <c r="D128" s="57">
        <f>Concentrations!D76*VLOOKUP(IF(ISBLANK($A128),$B128,$A128),Radionuclide_specific,9,FALSE)*VLOOKUP($B$104,Other_food_cons,2,FALSE)*Other_F_local_coll</f>
        <v>8.3928193310549917E-23</v>
      </c>
      <c r="E128" s="57">
        <f>Concentrations!E76*VLOOKUP(IF(ISBLANK($A128),$B128,$A128),Radionuclide_specific,9,FALSE)*VLOOKUP($B$104,Other_food_cons,2,FALSE)*Other_F_local_coll</f>
        <v>3.2625169809054214E-43</v>
      </c>
      <c r="F128" s="57">
        <f>Concentrations!F76*VLOOKUP(IF(ISBLANK($A128),$B128,$A128),Radionuclide_specific,9,FALSE)*VLOOKUP($B$104,Other_food_cons,2,FALSE)*Other_F_local_coll</f>
        <v>9.5100688355129051E-79</v>
      </c>
      <c r="G128" s="57">
        <f>Concentrations!G76*VLOOKUP(IF(ISBLANK($A128),$B128,$A128),Radionuclide_specific,9,FALSE)*VLOOKUP($B$104,Other_food_cons,2,FALSE)*Other_F_local_coll</f>
        <v>5.7386319518663432E-118</v>
      </c>
      <c r="H128" s="44">
        <f>Concentrations!H76*VLOOKUP(IF(ISBLANK($A128),$B128,$A128),Radionuclide_specific,9,FALSE)*VLOOKUP($B$104,Other_food_cons,3,FALSE)*Other_F_local</f>
        <v>3.6124157872893372E-17</v>
      </c>
      <c r="I128" s="44">
        <f>Concentrations!I76*VLOOKUP(IF(ISBLANK($A128),$B128,$A128),Radionuclide_specific,9,FALSE)*VLOOKUP($B$104,Other_food_cons,3,FALSE)*Other_F_local_coll</f>
        <v>4.1801076720008332E-21</v>
      </c>
      <c r="J128" s="44">
        <f>Concentrations!J76*VLOOKUP(IF(ISBLANK($A128),$B128,$A128),Radionuclide_specific,9,FALSE)*VLOOKUP($B$104,Other_food_cons,3,FALSE)*Other_F_local_coll</f>
        <v>1.624921462499952E-41</v>
      </c>
      <c r="K128" s="44">
        <f>Concentrations!K76*VLOOKUP(IF(ISBLANK($A128),$B128,$A128),Radionuclide_specific,9,FALSE)*VLOOKUP($B$104,Other_food_cons,3,FALSE)*Other_F_local_coll</f>
        <v>4.736562307911195E-77</v>
      </c>
      <c r="L128" s="44">
        <f>Concentrations!L76*VLOOKUP(IF(ISBLANK($A128),$B128,$A128),Radionuclide_specific,9,FALSE)*VLOOKUP($B$104,Other_food_cons,3,FALSE)*Other_F_local_coll</f>
        <v>2.8581694067957818E-116</v>
      </c>
      <c r="M128" s="57">
        <f>Concentrations!M76*VLOOKUP(IF(ISBLANK($A128),$B128,$A128),Radionuclide_specific,9,FALSE)*VLOOKUP($B$104,Other_food_cons,4,FALSE)*Other_F_local</f>
        <v>1.1626748794724571E-21</v>
      </c>
      <c r="N128" s="57">
        <f>Concentrations!N76*VLOOKUP(IF(ISBLANK($A128),$B128,$A128),Radionuclide_specific,9,FALSE)*VLOOKUP($B$104,Other_food_cons,4,FALSE)*Other_F_local_coll</f>
        <v>1.3453894761578263E-25</v>
      </c>
      <c r="O128" s="57">
        <f>Concentrations!O76*VLOOKUP(IF(ISBLANK($A128),$B128,$A128),Radionuclide_specific,9,FALSE)*VLOOKUP($B$104,Other_food_cons,4,FALSE)*Other_F_local_coll</f>
        <v>5.2298945548070167E-46</v>
      </c>
      <c r="P128" s="57">
        <f>Concentrations!P76*VLOOKUP(IF(ISBLANK($A128),$B128,$A128),Radionuclide_specific,9,FALSE)*VLOOKUP($B$104,Other_food_cons,4,FALSE)*Other_F_local_coll</f>
        <v>1.5244873056533736E-81</v>
      </c>
      <c r="Q128" s="57">
        <f>Concentrations!Q76*VLOOKUP(IF(ISBLANK($A128),$B128,$A128),Radionuclide_specific,9,FALSE)*VLOOKUP($B$104,Other_food_cons,4,FALSE)*Other_F_local_coll</f>
        <v>9.1991674442651414E-121</v>
      </c>
      <c r="R128" s="44">
        <f>Concentrations!R76*VLOOKUP(IF(ISBLANK($A128),$B128,$A128),Radionuclide_specific,9,FALSE)*VLOOKUP($B$104,Other_food_cons,5,FALSE)*Other_F_local</f>
        <v>6.6346057489568848E-23</v>
      </c>
      <c r="S128" s="44">
        <f>Concentrations!S76*VLOOKUP(IF(ISBLANK($A128),$B128,$A128),Radionuclide_specific,9,FALSE)*VLOOKUP($B$104,Other_food_cons,5,FALSE)*Other_F_local_coll</f>
        <v>7.6772354083653011E-27</v>
      </c>
      <c r="T128" s="44">
        <f>Concentrations!T76*VLOOKUP(IF(ISBLANK($A128),$B128,$A128),Radionuclide_specific,9,FALSE)*VLOOKUP($B$104,Other_food_cons,5,FALSE)*Other_F_local_coll</f>
        <v>2.984350061429441E-47</v>
      </c>
      <c r="U128" s="44">
        <f>Concentrations!U76*VLOOKUP(IF(ISBLANK($A128),$B128,$A128),Radionuclide_specific,9,FALSE)*VLOOKUP($B$104,Other_food_cons,5,FALSE)*Other_F_local_coll</f>
        <v>8.6992266031316352E-83</v>
      </c>
      <c r="V128" s="44">
        <f>Concentrations!V76*VLOOKUP(IF(ISBLANK($A128),$B128,$A128),Radionuclide_specific,9,FALSE)*VLOOKUP($B$104,Other_food_cons,5,FALSE)*Other_F_local_coll</f>
        <v>5.2493478864040727E-122</v>
      </c>
      <c r="W128" s="57">
        <f t="shared" si="89"/>
        <v>3.6850687661905008E-17</v>
      </c>
      <c r="X128" s="57">
        <f t="shared" si="90"/>
        <v>4.2641780814944068E-21</v>
      </c>
      <c r="Y128" s="57">
        <f t="shared" si="91"/>
        <v>1.6576019156046156E-41</v>
      </c>
      <c r="Z128" s="57">
        <f t="shared" si="92"/>
        <v>4.831824144223492E-77</v>
      </c>
      <c r="AA128" s="57">
        <f t="shared" si="93"/>
        <v>2.9156529673367742E-116</v>
      </c>
    </row>
    <row r="129" spans="1:27">
      <c r="A129" s="4" t="s">
        <v>11</v>
      </c>
      <c r="B129" s="107"/>
      <c r="C129" s="57">
        <f>Concentrations!C77*VLOOKUP(IF(ISBLANK($A129),$B129,$A129),Radionuclide_specific,9,FALSE)*VLOOKUP($B$104,Other_food_cons,2,FALSE)*Other_F_local</f>
        <v>2.7740066641456E-11</v>
      </c>
      <c r="D129" s="57">
        <f>Concentrations!D77*VLOOKUP(IF(ISBLANK($A129),$B129,$A129),Radionuclide_specific,9,FALSE)*VLOOKUP($B$104,Other_food_cons,2,FALSE)*Other_F_local_coll</f>
        <v>4.2175800311583434E-12</v>
      </c>
      <c r="E129" s="57">
        <f>Concentrations!E77*VLOOKUP(IF(ISBLANK($A129),$B129,$A129),Radionuclide_specific,9,FALSE)*VLOOKUP($B$104,Other_food_cons,2,FALSE)*Other_F_local_coll</f>
        <v>3.3075764828077452E-13</v>
      </c>
      <c r="F129" s="57">
        <f>Concentrations!F77*VLOOKUP(IF(ISBLANK($A129),$B129,$A129),Radionuclide_specific,9,FALSE)*VLOOKUP($B$104,Other_food_cons,2,FALSE)*Other_F_local_coll</f>
        <v>8.9824227840119173E-14</v>
      </c>
      <c r="G129" s="57">
        <f>Concentrations!G77*VLOOKUP(IF(ISBLANK($A129),$B129,$A129),Radionuclide_specific,9,FALSE)*VLOOKUP($B$104,Other_food_cons,2,FALSE)*Other_F_local_coll</f>
        <v>4.3372149420435922E-14</v>
      </c>
      <c r="H129" s="44">
        <f>Concentrations!H77*VLOOKUP(IF(ISBLANK($A129),$B129,$A129),Radionuclide_specific,9,FALSE)*VLOOKUP($B$104,Other_food_cons,3,FALSE)*Other_F_local</f>
        <v>1.9690590000686521E-11</v>
      </c>
      <c r="I129" s="44">
        <f>Concentrations!I77*VLOOKUP(IF(ISBLANK($A129),$B129,$A129),Radionuclide_specific,9,FALSE)*VLOOKUP($B$104,Other_food_cons,3,FALSE)*Other_F_local_coll</f>
        <v>2.9937433194379205E-12</v>
      </c>
      <c r="J129" s="44">
        <f>Concentrations!J77*VLOOKUP(IF(ISBLANK($A129),$B129,$A129),Radionuclide_specific,9,FALSE)*VLOOKUP($B$104,Other_food_cons,3,FALSE)*Other_F_local_coll</f>
        <v>2.3478001426842167E-13</v>
      </c>
      <c r="K129" s="44">
        <f>Concentrations!K77*VLOOKUP(IF(ISBLANK($A129),$B129,$A129),Radionuclide_specific,9,FALSE)*VLOOKUP($B$104,Other_food_cons,3,FALSE)*Other_F_local_coll</f>
        <v>6.375947345003222E-14</v>
      </c>
      <c r="L129" s="44">
        <f>Concentrations!L77*VLOOKUP(IF(ISBLANK($A129),$B129,$A129),Radionuclide_specific,9,FALSE)*VLOOKUP($B$104,Other_food_cons,3,FALSE)*Other_F_local_coll</f>
        <v>3.078663157968145E-14</v>
      </c>
      <c r="M129" s="57">
        <f>Concentrations!M77*VLOOKUP(IF(ISBLANK($A129),$B129,$A129),Radionuclide_specific,9,FALSE)*VLOOKUP($B$104,Other_food_cons,4,FALSE)*Other_F_local</f>
        <v>1.5144034808135265E-11</v>
      </c>
      <c r="N129" s="57">
        <f>Concentrations!N77*VLOOKUP(IF(ISBLANK($A129),$B129,$A129),Radionuclide_specific,9,FALSE)*VLOOKUP($B$104,Other_food_cons,4,FALSE)*Other_F_local_coll</f>
        <v>2.3024882969281057E-12</v>
      </c>
      <c r="O129" s="57">
        <f>Concentrations!O77*VLOOKUP(IF(ISBLANK($A129),$B129,$A129),Radionuclide_specific,9,FALSE)*VLOOKUP($B$104,Other_food_cons,4,FALSE)*Other_F_local_coll</f>
        <v>1.8056933328110064E-13</v>
      </c>
      <c r="P129" s="57">
        <f>Concentrations!P77*VLOOKUP(IF(ISBLANK($A129),$B129,$A129),Radionuclide_specific,9,FALSE)*VLOOKUP($B$104,Other_food_cons,4,FALSE)*Other_F_local_coll</f>
        <v>4.9037417631569143E-14</v>
      </c>
      <c r="Q129" s="57">
        <f>Concentrations!Q77*VLOOKUP(IF(ISBLANK($A129),$B129,$A129),Radionuclide_specific,9,FALSE)*VLOOKUP($B$104,Other_food_cons,4,FALSE)*Other_F_local_coll</f>
        <v>2.3678001535336264E-14</v>
      </c>
      <c r="R129" s="44">
        <f>Concentrations!R77*VLOOKUP(IF(ISBLANK($A129),$B129,$A129),Radionuclide_specific,9,FALSE)*VLOOKUP($B$104,Other_food_cons,5,FALSE)*Other_F_local</f>
        <v>4.1077424176947628E-11</v>
      </c>
      <c r="S129" s="44">
        <f>Concentrations!S77*VLOOKUP(IF(ISBLANK($A129),$B129,$A129),Radionuclide_specific,9,FALSE)*VLOOKUP($B$104,Other_food_cons,5,FALSE)*Other_F_local_coll</f>
        <v>6.2453823986567754E-12</v>
      </c>
      <c r="T129" s="44">
        <f>Concentrations!T77*VLOOKUP(IF(ISBLANK($A129),$B129,$A129),Radionuclide_specific,9,FALSE)*VLOOKUP($B$104,Other_food_cons,5,FALSE)*Other_F_local_coll</f>
        <v>4.8978513259569805E-13</v>
      </c>
      <c r="U129" s="44">
        <f>Concentrations!U77*VLOOKUP(IF(ISBLANK($A129),$B129,$A129),Radionuclide_specific,9,FALSE)*VLOOKUP($B$104,Other_food_cons,5,FALSE)*Other_F_local_coll</f>
        <v>1.3301150123558959E-13</v>
      </c>
      <c r="V129" s="44">
        <f>Concentrations!V77*VLOOKUP(IF(ISBLANK($A129),$B129,$A129),Radionuclide_specific,9,FALSE)*VLOOKUP($B$104,Other_food_cons,5,FALSE)*Other_F_local_coll</f>
        <v>6.4225374878756497E-14</v>
      </c>
      <c r="W129" s="57">
        <f t="shared" si="89"/>
        <v>1.036521156272254E-10</v>
      </c>
      <c r="X129" s="57">
        <f t="shared" si="90"/>
        <v>1.5759194046181144E-11</v>
      </c>
      <c r="Y129" s="57">
        <f t="shared" si="91"/>
        <v>1.2358921284259948E-12</v>
      </c>
      <c r="Z129" s="57">
        <f t="shared" si="92"/>
        <v>3.3563262015731014E-13</v>
      </c>
      <c r="AA129" s="57">
        <f t="shared" si="93"/>
        <v>1.6206215741421014E-13</v>
      </c>
    </row>
    <row r="130" spans="1:27">
      <c r="A130" s="4" t="s">
        <v>12</v>
      </c>
      <c r="B130" s="107"/>
      <c r="C130" s="57">
        <f>Concentrations!C78*VLOOKUP(IF(ISBLANK($A130),$B130,$A130),Radionuclide_specific,9,FALSE)*VLOOKUP($B$104,Other_food_cons,2,FALSE)*Other_F_local</f>
        <v>2.2768888578638078E-11</v>
      </c>
      <c r="D130" s="57">
        <f>Concentrations!D78*VLOOKUP(IF(ISBLANK($A130),$B130,$A130),Radionuclide_specific,9,FALSE)*VLOOKUP($B$104,Other_food_cons,2,FALSE)*Other_F_local_coll</f>
        <v>3.4625389221774648E-12</v>
      </c>
      <c r="E130" s="57">
        <f>Concentrations!E78*VLOOKUP(IF(ISBLANK($A130),$B130,$A130),Radionuclide_specific,9,FALSE)*VLOOKUP($B$104,Other_food_cons,2,FALSE)*Other_F_local_coll</f>
        <v>2.7188178659508139E-13</v>
      </c>
      <c r="F130" s="57">
        <f>Concentrations!F78*VLOOKUP(IF(ISBLANK($A130),$B130,$A130),Radionuclide_specific,9,FALSE)*VLOOKUP($B$104,Other_food_cons,2,FALSE)*Other_F_local_coll</f>
        <v>7.4000339261763015E-14</v>
      </c>
      <c r="G130" s="57">
        <f>Concentrations!G78*VLOOKUP(IF(ISBLANK($A130),$B130,$A130),Radionuclide_specific,9,FALSE)*VLOOKUP($B$104,Other_food_cons,2,FALSE)*Other_F_local_coll</f>
        <v>3.5820276978894689E-14</v>
      </c>
      <c r="H130" s="44">
        <f>Concentrations!H78*VLOOKUP(IF(ISBLANK($A130),$B130,$A130),Radionuclide_specific,9,FALSE)*VLOOKUP($B$104,Other_food_cons,3,FALSE)*Other_F_local</f>
        <v>2.15368808882292E-11</v>
      </c>
      <c r="I130" s="44">
        <f>Concentrations!I78*VLOOKUP(IF(ISBLANK($A130),$B130,$A130),Radionuclide_specific,9,FALSE)*VLOOKUP($B$104,Other_food_cons,3,FALSE)*Other_F_local_coll</f>
        <v>3.275183506662587E-12</v>
      </c>
      <c r="J130" s="44">
        <f>Concentrations!J78*VLOOKUP(IF(ISBLANK($A130),$B130,$A130),Radionuclide_specific,9,FALSE)*VLOOKUP($B$104,Other_food_cons,3,FALSE)*Other_F_local_coll</f>
        <v>2.5717046457291181E-13</v>
      </c>
      <c r="K130" s="44">
        <f>Concentrations!K78*VLOOKUP(IF(ISBLANK($A130),$B130,$A130),Radionuclide_specific,9,FALSE)*VLOOKUP($B$104,Other_food_cons,3,FALSE)*Other_F_local_coll</f>
        <v>6.9996235734773403E-14</v>
      </c>
      <c r="L130" s="44">
        <f>Concentrations!L78*VLOOKUP(IF(ISBLANK($A130),$B130,$A130),Radionuclide_specific,9,FALSE)*VLOOKUP($B$104,Other_food_cons,3,FALSE)*Other_F_local_coll</f>
        <v>3.388206833255882E-14</v>
      </c>
      <c r="M130" s="57">
        <f>Concentrations!M78*VLOOKUP(IF(ISBLANK($A130),$B130,$A130),Radionuclide_specific,9,FALSE)*VLOOKUP($B$104,Other_food_cons,4,FALSE)*Other_F_local</f>
        <v>1.2501480249622767E-11</v>
      </c>
      <c r="N130" s="57">
        <f>Concentrations!N78*VLOOKUP(IF(ISBLANK($A130),$B130,$A130),Radionuclide_specific,9,FALSE)*VLOOKUP($B$104,Other_food_cons,4,FALSE)*Other_F_local_coll</f>
        <v>1.9011407517608786E-12</v>
      </c>
      <c r="O130" s="57">
        <f>Concentrations!O78*VLOOKUP(IF(ISBLANK($A130),$B130,$A130),Radionuclide_specific,9,FALSE)*VLOOKUP($B$104,Other_food_cons,4,FALSE)*Other_F_local_coll</f>
        <v>1.4927934552499221E-13</v>
      </c>
      <c r="P130" s="57">
        <f>Concentrations!P78*VLOOKUP(IF(ISBLANK($A130),$B130,$A130),Radionuclide_specific,9,FALSE)*VLOOKUP($B$104,Other_food_cons,4,FALSE)*Other_F_local_coll</f>
        <v>4.0630607706265576E-14</v>
      </c>
      <c r="Q130" s="57">
        <f>Concentrations!Q78*VLOOKUP(IF(ISBLANK($A130),$B130,$A130),Radionuclide_specific,9,FALSE)*VLOOKUP($B$104,Other_food_cons,4,FALSE)*Other_F_local_coll</f>
        <v>1.9667472289701661E-14</v>
      </c>
      <c r="R130" s="44">
        <f>Concentrations!R78*VLOOKUP(IF(ISBLANK($A130),$B130,$A130),Radionuclide_specific,9,FALSE)*VLOOKUP($B$104,Other_food_cons,5,FALSE)*Other_F_local</f>
        <v>3.4961499492057009E-11</v>
      </c>
      <c r="S130" s="44">
        <f>Concentrations!S78*VLOOKUP(IF(ISBLANK($A130),$B130,$A130),Radionuclide_specific,9,FALSE)*VLOOKUP($B$104,Other_food_cons,5,FALSE)*Other_F_local_coll</f>
        <v>5.316708909652718E-12</v>
      </c>
      <c r="T130" s="44">
        <f>Concentrations!T78*VLOOKUP(IF(ISBLANK($A130),$B130,$A130),Radionuclide_specific,9,FALSE)*VLOOKUP($B$104,Other_food_cons,5,FALSE)*Other_F_local_coll</f>
        <v>4.1747294388631327E-13</v>
      </c>
      <c r="U130" s="44">
        <f>Concentrations!U78*VLOOKUP(IF(ISBLANK($A130),$B130,$A130),Radionuclide_specific,9,FALSE)*VLOOKUP($B$104,Other_food_cons,5,FALSE)*Other_F_local_coll</f>
        <v>1.1362710193678348E-13</v>
      </c>
      <c r="V130" s="44">
        <f>Concentrations!V78*VLOOKUP(IF(ISBLANK($A130),$B130,$A130),Radionuclide_specific,9,FALSE)*VLOOKUP($B$104,Other_food_cons,5,FALSE)*Other_F_local_coll</f>
        <v>5.5001832481973368E-14</v>
      </c>
      <c r="W130" s="57">
        <f t="shared" si="89"/>
        <v>9.1768749208547049E-11</v>
      </c>
      <c r="X130" s="57">
        <f t="shared" si="90"/>
        <v>1.395557209025365E-11</v>
      </c>
      <c r="Y130" s="57">
        <f t="shared" si="91"/>
        <v>1.0958045405792986E-12</v>
      </c>
      <c r="Z130" s="57">
        <f t="shared" si="92"/>
        <v>2.9825428463958548E-13</v>
      </c>
      <c r="AA130" s="57">
        <f t="shared" si="93"/>
        <v>1.4437165008312853E-13</v>
      </c>
    </row>
    <row r="131" spans="1:27">
      <c r="A131" s="2"/>
      <c r="B131" s="107" t="s">
        <v>143</v>
      </c>
      <c r="C131" s="57">
        <f>Concentrations!C79*VLOOKUP(IF(ISBLANK($A131),$B131,$A131),Radionuclide_specific,9,FALSE)*VLOOKUP($B$104,Other_food_cons,2,FALSE)*Other_F_local</f>
        <v>0</v>
      </c>
      <c r="D131" s="57">
        <f>Concentrations!D79*VLOOKUP(IF(ISBLANK($A131),$B131,$A131),Radionuclide_specific,9,FALSE)*VLOOKUP($B$104,Other_food_cons,2,FALSE)*Other_F_local_coll</f>
        <v>0</v>
      </c>
      <c r="E131" s="57">
        <f>Concentrations!E79*VLOOKUP(IF(ISBLANK($A131),$B131,$A131),Radionuclide_specific,9,FALSE)*VLOOKUP($B$104,Other_food_cons,2,FALSE)*Other_F_local_coll</f>
        <v>0</v>
      </c>
      <c r="F131" s="57">
        <f>Concentrations!F79*VLOOKUP(IF(ISBLANK($A131),$B131,$A131),Radionuclide_specific,9,FALSE)*VLOOKUP($B$104,Other_food_cons,2,FALSE)*Other_F_local_coll</f>
        <v>0</v>
      </c>
      <c r="G131" s="57">
        <f>Concentrations!G79*VLOOKUP(IF(ISBLANK($A131),$B131,$A131),Radionuclide_specific,9,FALSE)*VLOOKUP($B$104,Other_food_cons,2,FALSE)*Other_F_local_coll</f>
        <v>0</v>
      </c>
      <c r="H131" s="44">
        <f>Concentrations!H79*VLOOKUP(IF(ISBLANK($A131),$B131,$A131),Radionuclide_specific,9,FALSE)*VLOOKUP($B$104,Other_food_cons,3,FALSE)*Other_F_local</f>
        <v>0</v>
      </c>
      <c r="I131" s="44">
        <f>Concentrations!I79*VLOOKUP(IF(ISBLANK($A131),$B131,$A131),Radionuclide_specific,9,FALSE)*VLOOKUP($B$104,Other_food_cons,3,FALSE)*Other_F_local_coll</f>
        <v>0</v>
      </c>
      <c r="J131" s="44">
        <f>Concentrations!J79*VLOOKUP(IF(ISBLANK($A131),$B131,$A131),Radionuclide_specific,9,FALSE)*VLOOKUP($B$104,Other_food_cons,3,FALSE)*Other_F_local_coll</f>
        <v>0</v>
      </c>
      <c r="K131" s="44">
        <f>Concentrations!K79*VLOOKUP(IF(ISBLANK($A131),$B131,$A131),Radionuclide_specific,9,FALSE)*VLOOKUP($B$104,Other_food_cons,3,FALSE)*Other_F_local_coll</f>
        <v>0</v>
      </c>
      <c r="L131" s="44">
        <f>Concentrations!L79*VLOOKUP(IF(ISBLANK($A131),$B131,$A131),Radionuclide_specific,9,FALSE)*VLOOKUP($B$104,Other_food_cons,3,FALSE)*Other_F_local_coll</f>
        <v>0</v>
      </c>
      <c r="M131" s="57">
        <f>Concentrations!M79*VLOOKUP(IF(ISBLANK($A131),$B131,$A131),Radionuclide_specific,9,FALSE)*VLOOKUP($B$104,Other_food_cons,4,FALSE)*Other_F_local</f>
        <v>0</v>
      </c>
      <c r="N131" s="57">
        <f>Concentrations!N79*VLOOKUP(IF(ISBLANK($A131),$B131,$A131),Radionuclide_specific,9,FALSE)*VLOOKUP($B$104,Other_food_cons,4,FALSE)*Other_F_local_coll</f>
        <v>0</v>
      </c>
      <c r="O131" s="57">
        <f>Concentrations!O79*VLOOKUP(IF(ISBLANK($A131),$B131,$A131),Radionuclide_specific,9,FALSE)*VLOOKUP($B$104,Other_food_cons,4,FALSE)*Other_F_local_coll</f>
        <v>0</v>
      </c>
      <c r="P131" s="57">
        <f>Concentrations!P79*VLOOKUP(IF(ISBLANK($A131),$B131,$A131),Radionuclide_specific,9,FALSE)*VLOOKUP($B$104,Other_food_cons,4,FALSE)*Other_F_local_coll</f>
        <v>0</v>
      </c>
      <c r="Q131" s="57">
        <f>Concentrations!Q79*VLOOKUP(IF(ISBLANK($A131),$B131,$A131),Radionuclide_specific,9,FALSE)*VLOOKUP($B$104,Other_food_cons,4,FALSE)*Other_F_local_coll</f>
        <v>0</v>
      </c>
      <c r="R131" s="44">
        <f>Concentrations!R79*VLOOKUP(IF(ISBLANK($A131),$B131,$A131),Radionuclide_specific,9,FALSE)*VLOOKUP($B$104,Other_food_cons,5,FALSE)*Other_F_local</f>
        <v>0</v>
      </c>
      <c r="S131" s="44">
        <f>Concentrations!S79*VLOOKUP(IF(ISBLANK($A131),$B131,$A131),Radionuclide_specific,9,FALSE)*VLOOKUP($B$104,Other_food_cons,5,FALSE)*Other_F_local_coll</f>
        <v>0</v>
      </c>
      <c r="T131" s="44">
        <f>Concentrations!T79*VLOOKUP(IF(ISBLANK($A131),$B131,$A131),Radionuclide_specific,9,FALSE)*VLOOKUP($B$104,Other_food_cons,5,FALSE)*Other_F_local_coll</f>
        <v>0</v>
      </c>
      <c r="U131" s="44">
        <f>Concentrations!U79*VLOOKUP(IF(ISBLANK($A131),$B131,$A131),Radionuclide_specific,9,FALSE)*VLOOKUP($B$104,Other_food_cons,5,FALSE)*Other_F_local_coll</f>
        <v>0</v>
      </c>
      <c r="V131" s="44">
        <f>Concentrations!V79*VLOOKUP(IF(ISBLANK($A131),$B131,$A131),Radionuclide_specific,9,FALSE)*VLOOKUP($B$104,Other_food_cons,5,FALSE)*Other_F_local_coll</f>
        <v>0</v>
      </c>
      <c r="W131" s="57">
        <f t="shared" si="89"/>
        <v>0</v>
      </c>
      <c r="X131" s="57">
        <f t="shared" si="90"/>
        <v>0</v>
      </c>
      <c r="Y131" s="57">
        <f t="shared" si="91"/>
        <v>0</v>
      </c>
      <c r="Z131" s="57">
        <f t="shared" si="92"/>
        <v>0</v>
      </c>
      <c r="AA131" s="57">
        <f t="shared" si="93"/>
        <v>0</v>
      </c>
    </row>
    <row r="132" spans="1:27">
      <c r="A132" s="4" t="s">
        <v>27</v>
      </c>
      <c r="B132" s="107"/>
      <c r="C132" s="57">
        <f>Concentrations!C80*VLOOKUP(IF(ISBLANK($A132),$B132,$A132),Radionuclide_specific,9,FALSE)*VLOOKUP($B$104,Other_food_cons,2,FALSE)*Other_F_local</f>
        <v>8.4328392690281326E-11</v>
      </c>
      <c r="D132" s="57">
        <f>Concentrations!D80*VLOOKUP(IF(ISBLANK($A132),$B132,$A132),Radionuclide_specific,9,FALSE)*VLOOKUP($B$104,Other_food_cons,2,FALSE)*Other_F_local_coll</f>
        <v>1.2824019886515222E-11</v>
      </c>
      <c r="E132" s="57">
        <f>Concentrations!E80*VLOOKUP(IF(ISBLANK($A132),$B132,$A132),Radionuclide_specific,9,FALSE)*VLOOKUP($B$104,Other_food_cons,2,FALSE)*Other_F_local_coll</f>
        <v>1.0069221641441117E-12</v>
      </c>
      <c r="F132" s="57">
        <f>Concentrations!F80*VLOOKUP(IF(ISBLANK($A132),$B132,$A132),Radionuclide_specific,9,FALSE)*VLOOKUP($B$104,Other_food_cons,2,FALSE)*Other_F_local_coll</f>
        <v>2.7404682580574274E-13</v>
      </c>
      <c r="G132" s="57">
        <f>Concentrations!G80*VLOOKUP(IF(ISBLANK($A132),$B132,$A132),Radionuclide_specific,9,FALSE)*VLOOKUP($B$104,Other_food_cons,2,FALSE)*Other_F_local_coll</f>
        <v>1.3264550523259958E-13</v>
      </c>
      <c r="H132" s="44">
        <f>Concentrations!H80*VLOOKUP(IF(ISBLANK($A132),$B132,$A132),Radionuclide_specific,9,FALSE)*VLOOKUP($B$104,Other_food_cons,3,FALSE)*Other_F_local</f>
        <v>7.3075566491850626E-10</v>
      </c>
      <c r="I132" s="44">
        <f>Concentrations!I80*VLOOKUP(IF(ISBLANK($A132),$B132,$A132),Radionuclide_specific,9,FALSE)*VLOOKUP($B$104,Other_food_cons,3,FALSE)*Other_F_local_coll</f>
        <v>1.1112775756935056E-10</v>
      </c>
      <c r="J132" s="44">
        <f>Concentrations!J80*VLOOKUP(IF(ISBLANK($A132),$B132,$A132),Radionuclide_specific,9,FALSE)*VLOOKUP($B$104,Other_food_cons,3,FALSE)*Other_F_local_coll</f>
        <v>8.7255792753312229E-12</v>
      </c>
      <c r="K132" s="44">
        <f>Concentrations!K80*VLOOKUP(IF(ISBLANK($A132),$B132,$A132),Radionuclide_specific,9,FALSE)*VLOOKUP($B$104,Other_food_cons,3,FALSE)*Other_F_local_coll</f>
        <v>2.3747786957827466E-12</v>
      </c>
      <c r="L132" s="44">
        <f>Concentrations!L80*VLOOKUP(IF(ISBLANK($A132),$B132,$A132),Radionuclide_specific,9,FALSE)*VLOOKUP($B$104,Other_food_cons,3,FALSE)*Other_F_local_coll</f>
        <v>1.149452174793682E-12</v>
      </c>
      <c r="M132" s="57">
        <f>Concentrations!M80*VLOOKUP(IF(ISBLANK($A132),$B132,$A132),Radionuclide_specific,9,FALSE)*VLOOKUP($B$104,Other_food_cons,4,FALSE)*Other_F_local</f>
        <v>2.7610376191967223E-11</v>
      </c>
      <c r="N132" s="57">
        <f>Concentrations!N80*VLOOKUP(IF(ISBLANK($A132),$B132,$A132),Radionuclide_specific,9,FALSE)*VLOOKUP($B$104,Other_food_cons,4,FALSE)*Other_F_local_coll</f>
        <v>4.1987757867079637E-12</v>
      </c>
      <c r="O132" s="57">
        <f>Concentrations!O80*VLOOKUP(IF(ISBLANK($A132),$B132,$A132),Radionuclide_specific,9,FALSE)*VLOOKUP($B$104,Other_food_cons,4,FALSE)*Other_F_local_coll</f>
        <v>3.2968136663243631E-13</v>
      </c>
      <c r="P132" s="57">
        <f>Concentrations!P80*VLOOKUP(IF(ISBLANK($A132),$B132,$A132),Radionuclide_specific,9,FALSE)*VLOOKUP($B$104,Other_food_cons,4,FALSE)*Other_F_local_coll</f>
        <v>8.9727026844934709E-14</v>
      </c>
      <c r="Q132" s="57">
        <f>Concentrations!Q80*VLOOKUP(IF(ISBLANK($A132),$B132,$A132),Radionuclide_specific,9,FALSE)*VLOOKUP($B$104,Other_food_cons,4,FALSE)*Other_F_local_coll</f>
        <v>4.3430121016260223E-14</v>
      </c>
      <c r="R132" s="44">
        <f>Concentrations!R80*VLOOKUP(IF(ISBLANK($A132),$B132,$A132),Radionuclide_specific,9,FALSE)*VLOOKUP($B$104,Other_food_cons,5,FALSE)*Other_F_local</f>
        <v>2.9108198362297079E-11</v>
      </c>
      <c r="S132" s="44">
        <f>Concentrations!S80*VLOOKUP(IF(ISBLANK($A132),$B132,$A132),Radionuclide_specific,9,FALSE)*VLOOKUP($B$104,Other_food_cons,5,FALSE)*Other_F_local_coll</f>
        <v>4.4265531779991786E-12</v>
      </c>
      <c r="T132" s="44">
        <f>Concentrations!T80*VLOOKUP(IF(ISBLANK($A132),$B132,$A132),Radionuclide_specific,9,FALSE)*VLOOKUP($B$104,Other_food_cons,5,FALSE)*Other_F_local_coll</f>
        <v>3.4756609433963692E-13</v>
      </c>
      <c r="U132" s="44">
        <f>Concentrations!U80*VLOOKUP(IF(ISBLANK($A132),$B132,$A132),Radionuclide_specific,9,FALSE)*VLOOKUP($B$104,Other_food_cons,5,FALSE)*Other_F_local_coll</f>
        <v>9.4594585662377603E-14</v>
      </c>
      <c r="V132" s="44">
        <f>Concentrations!V80*VLOOKUP(IF(ISBLANK($A132),$B132,$A132),Radionuclide_specific,9,FALSE)*VLOOKUP($B$104,Other_food_cons,5,FALSE)*Other_F_local_coll</f>
        <v>4.5786141001862173E-14</v>
      </c>
      <c r="W132" s="57">
        <f t="shared" si="89"/>
        <v>8.7180263216305193E-10</v>
      </c>
      <c r="X132" s="57">
        <f t="shared" si="90"/>
        <v>1.3257710642057292E-10</v>
      </c>
      <c r="Y132" s="57">
        <f t="shared" si="91"/>
        <v>1.0409748900447408E-11</v>
      </c>
      <c r="Z132" s="57">
        <f t="shared" si="92"/>
        <v>2.8331471340958019E-12</v>
      </c>
      <c r="AA132" s="57">
        <f t="shared" si="93"/>
        <v>1.3713139420444041E-12</v>
      </c>
    </row>
    <row r="133" spans="1:27">
      <c r="A133" s="4" t="s">
        <v>23</v>
      </c>
      <c r="B133" s="107"/>
      <c r="C133" s="57">
        <f>Concentrations!C81*VLOOKUP(IF(ISBLANK($A133),$B133,$A133),Radionuclide_specific,9,FALSE)*VLOOKUP($B$104,Other_food_cons,2,FALSE)*Other_F_local</f>
        <v>1.7625004233381839E-11</v>
      </c>
      <c r="D133" s="57">
        <f>Concentrations!D81*VLOOKUP(IF(ISBLANK($A133),$B133,$A133),Radionuclide_specific,9,FALSE)*VLOOKUP($B$104,Other_food_cons,2,FALSE)*Other_F_local_coll</f>
        <v>2.6768418556060728E-12</v>
      </c>
      <c r="E133" s="57">
        <f>Concentrations!E81*VLOOKUP(IF(ISBLANK($A133),$B133,$A133),Radionuclide_specific,9,FALSE)*VLOOKUP($B$104,Other_food_cons,2,FALSE)*Other_F_local_coll</f>
        <v>2.0868953826080659E-13</v>
      </c>
      <c r="F133" s="57">
        <f>Concentrations!F81*VLOOKUP(IF(ISBLANK($A133),$B133,$A133),Radionuclide_specific,9,FALSE)*VLOOKUP($B$104,Other_food_cons,2,FALSE)*Other_F_local_coll</f>
        <v>5.6073904365274998E-14</v>
      </c>
      <c r="G133" s="57">
        <f>Concentrations!G81*VLOOKUP(IF(ISBLANK($A133),$B133,$A133),Radionuclide_specific,9,FALSE)*VLOOKUP($B$104,Other_food_cons,2,FALSE)*Other_F_local_coll</f>
        <v>2.6757223777892362E-14</v>
      </c>
      <c r="H133" s="44">
        <f>Concentrations!H81*VLOOKUP(IF(ISBLANK($A133),$B133,$A133),Radionuclide_specific,9,FALSE)*VLOOKUP($B$104,Other_food_cons,3,FALSE)*Other_F_local</f>
        <v>8.6316724624422973E-10</v>
      </c>
      <c r="I133" s="44">
        <f>Concentrations!I81*VLOOKUP(IF(ISBLANK($A133),$B133,$A133),Radionuclide_specific,9,FALSE)*VLOOKUP($B$104,Other_food_cons,3,FALSE)*Other_F_local_coll</f>
        <v>1.3109569691668912E-10</v>
      </c>
      <c r="J133" s="44">
        <f>Concentrations!J81*VLOOKUP(IF(ISBLANK($A133),$B133,$A133),Radionuclide_specific,9,FALSE)*VLOOKUP($B$104,Other_food_cons,3,FALSE)*Other_F_local_coll</f>
        <v>1.0220364867736354E-11</v>
      </c>
      <c r="K133" s="44">
        <f>Concentrations!K81*VLOOKUP(IF(ISBLANK($A133),$B133,$A133),Radionuclide_specific,9,FALSE)*VLOOKUP($B$104,Other_food_cons,3,FALSE)*Other_F_local_coll</f>
        <v>2.7461643115787003E-12</v>
      </c>
      <c r="L133" s="44">
        <f>Concentrations!L81*VLOOKUP(IF(ISBLANK($A133),$B133,$A133),Radionuclide_specific,9,FALSE)*VLOOKUP($B$104,Other_food_cons,3,FALSE)*Other_F_local_coll</f>
        <v>1.3104087159173627E-12</v>
      </c>
      <c r="M133" s="57">
        <f>Concentrations!M81*VLOOKUP(IF(ISBLANK($A133),$B133,$A133),Radionuclide_specific,9,FALSE)*VLOOKUP($B$104,Other_food_cons,4,FALSE)*Other_F_local</f>
        <v>3.1555751529499632E-10</v>
      </c>
      <c r="N133" s="57">
        <f>Concentrations!N81*VLOOKUP(IF(ISBLANK($A133),$B133,$A133),Radionuclide_specific,9,FALSE)*VLOOKUP($B$104,Other_food_cons,4,FALSE)*Other_F_local_coll</f>
        <v>4.7926091455503808E-11</v>
      </c>
      <c r="O133" s="57">
        <f>Concentrations!O81*VLOOKUP(IF(ISBLANK($A133),$B133,$A133),Radionuclide_specific,9,FALSE)*VLOOKUP($B$104,Other_food_cons,4,FALSE)*Other_F_local_coll</f>
        <v>3.7363708564059963E-12</v>
      </c>
      <c r="P133" s="57">
        <f>Concentrations!P81*VLOOKUP(IF(ISBLANK($A133),$B133,$A133),Radionuclide_specific,9,FALSE)*VLOOKUP($B$104,Other_food_cons,4,FALSE)*Other_F_local_coll</f>
        <v>1.0039454005282951E-12</v>
      </c>
      <c r="Q133" s="57">
        <f>Concentrations!Q81*VLOOKUP(IF(ISBLANK($A133),$B133,$A133),Radionuclide_specific,9,FALSE)*VLOOKUP($B$104,Other_food_cons,4,FALSE)*Other_F_local_coll</f>
        <v>4.7906048360272103E-13</v>
      </c>
      <c r="R133" s="44">
        <f>Concentrations!R81*VLOOKUP(IF(ISBLANK($A133),$B133,$A133),Radionuclide_specific,9,FALSE)*VLOOKUP($B$104,Other_food_cons,5,FALSE)*Other_F_local</f>
        <v>2.2144387038245361E-10</v>
      </c>
      <c r="S133" s="44">
        <f>Concentrations!S81*VLOOKUP(IF(ISBLANK($A133),$B133,$A133),Radionuclide_specific,9,FALSE)*VLOOKUP($B$104,Other_food_cons,5,FALSE)*Other_F_local_coll</f>
        <v>3.3632344881055306E-11</v>
      </c>
      <c r="T133" s="44">
        <f>Concentrations!T81*VLOOKUP(IF(ISBLANK($A133),$B133,$A133),Radionuclide_specific,9,FALSE)*VLOOKUP($B$104,Other_food_cons,5,FALSE)*Other_F_local_coll</f>
        <v>2.6220146360743832E-12</v>
      </c>
      <c r="U133" s="44">
        <f>Concentrations!U81*VLOOKUP(IF(ISBLANK($A133),$B133,$A133),Radionuclide_specific,9,FALSE)*VLOOKUP($B$104,Other_food_cons,5,FALSE)*Other_F_local_coll</f>
        <v>7.0452308809003178E-13</v>
      </c>
      <c r="V133" s="44">
        <f>Concentrations!V81*VLOOKUP(IF(ISBLANK($A133),$B133,$A133),Radionuclide_specific,9,FALSE)*VLOOKUP($B$104,Other_food_cons,5,FALSE)*Other_F_local_coll</f>
        <v>3.3618279551068143E-13</v>
      </c>
      <c r="W133" s="57">
        <f t="shared" si="89"/>
        <v>1.4177936361550617E-9</v>
      </c>
      <c r="X133" s="57">
        <f t="shared" si="90"/>
        <v>2.153309751088543E-10</v>
      </c>
      <c r="Y133" s="57">
        <f t="shared" si="91"/>
        <v>1.6787439898477538E-11</v>
      </c>
      <c r="Z133" s="57">
        <f t="shared" si="92"/>
        <v>4.5107067045623017E-12</v>
      </c>
      <c r="AA133" s="57">
        <f t="shared" si="93"/>
        <v>2.1524092188086574E-12</v>
      </c>
    </row>
    <row r="134" spans="1:27">
      <c r="A134" s="4" t="s">
        <v>29</v>
      </c>
      <c r="B134" s="107"/>
      <c r="C134" s="57">
        <f>Concentrations!C82*VLOOKUP(IF(ISBLANK($A134),$B134,$A134),Radionuclide_specific,9,FALSE)*VLOOKUP($B$104,Other_food_cons,2,FALSE)*Other_F_local</f>
        <v>0</v>
      </c>
      <c r="D134" s="57">
        <f>Concentrations!D82*VLOOKUP(IF(ISBLANK($A134),$B134,$A134),Radionuclide_specific,9,FALSE)*VLOOKUP($B$104,Other_food_cons,2,FALSE)*Other_F_local_coll</f>
        <v>0</v>
      </c>
      <c r="E134" s="57">
        <f>Concentrations!E82*VLOOKUP(IF(ISBLANK($A134),$B134,$A134),Radionuclide_specific,9,FALSE)*VLOOKUP($B$104,Other_food_cons,2,FALSE)*Other_F_local_coll</f>
        <v>0</v>
      </c>
      <c r="F134" s="57">
        <f>Concentrations!F82*VLOOKUP(IF(ISBLANK($A134),$B134,$A134),Radionuclide_specific,9,FALSE)*VLOOKUP($B$104,Other_food_cons,2,FALSE)*Other_F_local_coll</f>
        <v>0</v>
      </c>
      <c r="G134" s="57">
        <f>Concentrations!G82*VLOOKUP(IF(ISBLANK($A134),$B134,$A134),Radionuclide_specific,9,FALSE)*VLOOKUP($B$104,Other_food_cons,2,FALSE)*Other_F_local_coll</f>
        <v>0</v>
      </c>
      <c r="H134" s="44">
        <f>Concentrations!H82*VLOOKUP(IF(ISBLANK($A134),$B134,$A134),Radionuclide_specific,9,FALSE)*VLOOKUP($B$104,Other_food_cons,3,FALSE)*Other_F_local</f>
        <v>0</v>
      </c>
      <c r="I134" s="44">
        <f>Concentrations!I82*VLOOKUP(IF(ISBLANK($A134),$B134,$A134),Radionuclide_specific,9,FALSE)*VLOOKUP($B$104,Other_food_cons,3,FALSE)*Other_F_local_coll</f>
        <v>0</v>
      </c>
      <c r="J134" s="44">
        <f>Concentrations!J82*VLOOKUP(IF(ISBLANK($A134),$B134,$A134),Radionuclide_specific,9,FALSE)*VLOOKUP($B$104,Other_food_cons,3,FALSE)*Other_F_local_coll</f>
        <v>0</v>
      </c>
      <c r="K134" s="44">
        <f>Concentrations!K82*VLOOKUP(IF(ISBLANK($A134),$B134,$A134),Radionuclide_specific,9,FALSE)*VLOOKUP($B$104,Other_food_cons,3,FALSE)*Other_F_local_coll</f>
        <v>0</v>
      </c>
      <c r="L134" s="44">
        <f>Concentrations!L82*VLOOKUP(IF(ISBLANK($A134),$B134,$A134),Radionuclide_specific,9,FALSE)*VLOOKUP($B$104,Other_food_cons,3,FALSE)*Other_F_local_coll</f>
        <v>0</v>
      </c>
      <c r="M134" s="57">
        <f>Concentrations!M82*VLOOKUP(IF(ISBLANK($A134),$B134,$A134),Radionuclide_specific,9,FALSE)*VLOOKUP($B$104,Other_food_cons,4,FALSE)*Other_F_local</f>
        <v>0</v>
      </c>
      <c r="N134" s="57">
        <f>Concentrations!N82*VLOOKUP(IF(ISBLANK($A134),$B134,$A134),Radionuclide_specific,9,FALSE)*VLOOKUP($B$104,Other_food_cons,4,FALSE)*Other_F_local_coll</f>
        <v>0</v>
      </c>
      <c r="O134" s="57">
        <f>Concentrations!O82*VLOOKUP(IF(ISBLANK($A134),$B134,$A134),Radionuclide_specific,9,FALSE)*VLOOKUP($B$104,Other_food_cons,4,FALSE)*Other_F_local_coll</f>
        <v>0</v>
      </c>
      <c r="P134" s="57">
        <f>Concentrations!P82*VLOOKUP(IF(ISBLANK($A134),$B134,$A134),Radionuclide_specific,9,FALSE)*VLOOKUP($B$104,Other_food_cons,4,FALSE)*Other_F_local_coll</f>
        <v>0</v>
      </c>
      <c r="Q134" s="57">
        <f>Concentrations!Q82*VLOOKUP(IF(ISBLANK($A134),$B134,$A134),Radionuclide_specific,9,FALSE)*VLOOKUP($B$104,Other_food_cons,4,FALSE)*Other_F_local_coll</f>
        <v>0</v>
      </c>
      <c r="R134" s="44">
        <f>Concentrations!R82*VLOOKUP(IF(ISBLANK($A134),$B134,$A134),Radionuclide_specific,9,FALSE)*VLOOKUP($B$104,Other_food_cons,5,FALSE)*Other_F_local</f>
        <v>0</v>
      </c>
      <c r="S134" s="44">
        <f>Concentrations!S82*VLOOKUP(IF(ISBLANK($A134),$B134,$A134),Radionuclide_specific,9,FALSE)*VLOOKUP($B$104,Other_food_cons,5,FALSE)*Other_F_local_coll</f>
        <v>0</v>
      </c>
      <c r="T134" s="44">
        <f>Concentrations!T82*VLOOKUP(IF(ISBLANK($A134),$B134,$A134),Radionuclide_specific,9,FALSE)*VLOOKUP($B$104,Other_food_cons,5,FALSE)*Other_F_local_coll</f>
        <v>0</v>
      </c>
      <c r="U134" s="44">
        <f>Concentrations!U82*VLOOKUP(IF(ISBLANK($A134),$B134,$A134),Radionuclide_specific,9,FALSE)*VLOOKUP($B$104,Other_food_cons,5,FALSE)*Other_F_local_coll</f>
        <v>0</v>
      </c>
      <c r="V134" s="44">
        <f>Concentrations!V82*VLOOKUP(IF(ISBLANK($A134),$B134,$A134),Radionuclide_specific,9,FALSE)*VLOOKUP($B$104,Other_food_cons,5,FALSE)*Other_F_local_coll</f>
        <v>0</v>
      </c>
      <c r="W134" s="57">
        <f t="shared" si="89"/>
        <v>0</v>
      </c>
      <c r="X134" s="57">
        <f t="shared" si="90"/>
        <v>0</v>
      </c>
      <c r="Y134" s="57">
        <f t="shared" si="91"/>
        <v>0</v>
      </c>
      <c r="Z134" s="57">
        <f t="shared" si="92"/>
        <v>0</v>
      </c>
      <c r="AA134" s="57">
        <f t="shared" si="93"/>
        <v>0</v>
      </c>
    </row>
    <row r="135" spans="1:27">
      <c r="A135" s="4"/>
      <c r="B135" s="107" t="s">
        <v>30</v>
      </c>
      <c r="C135" s="57">
        <v>0</v>
      </c>
      <c r="D135" s="57">
        <v>0</v>
      </c>
      <c r="E135" s="57">
        <v>0</v>
      </c>
      <c r="F135" s="57">
        <v>0</v>
      </c>
      <c r="G135" s="57">
        <v>0</v>
      </c>
      <c r="H135" s="44">
        <v>0</v>
      </c>
      <c r="I135" s="44">
        <v>0</v>
      </c>
      <c r="J135" s="44">
        <v>0</v>
      </c>
      <c r="K135" s="44">
        <v>0</v>
      </c>
      <c r="L135" s="44">
        <v>0</v>
      </c>
      <c r="M135" s="57">
        <v>0</v>
      </c>
      <c r="N135" s="57">
        <v>0</v>
      </c>
      <c r="O135" s="57">
        <v>0</v>
      </c>
      <c r="P135" s="57">
        <v>0</v>
      </c>
      <c r="Q135" s="57">
        <v>0</v>
      </c>
      <c r="R135" s="44">
        <v>0</v>
      </c>
      <c r="S135" s="44">
        <v>0</v>
      </c>
      <c r="T135" s="44">
        <v>0</v>
      </c>
      <c r="U135" s="44">
        <v>0</v>
      </c>
      <c r="V135" s="44">
        <v>0</v>
      </c>
      <c r="W135" s="57">
        <v>0</v>
      </c>
      <c r="X135" s="57">
        <v>0</v>
      </c>
      <c r="Y135" s="57">
        <v>0</v>
      </c>
      <c r="Z135" s="57">
        <v>0</v>
      </c>
      <c r="AA135" s="57">
        <v>0</v>
      </c>
    </row>
    <row r="136" spans="1:27">
      <c r="A136" s="4"/>
      <c r="B136" s="107" t="s">
        <v>31</v>
      </c>
      <c r="C136" s="57">
        <v>0</v>
      </c>
      <c r="D136" s="57">
        <v>0</v>
      </c>
      <c r="E136" s="57">
        <v>0</v>
      </c>
      <c r="F136" s="57">
        <v>0</v>
      </c>
      <c r="G136" s="57">
        <v>0</v>
      </c>
      <c r="H136" s="44">
        <v>0</v>
      </c>
      <c r="I136" s="44">
        <v>0</v>
      </c>
      <c r="J136" s="44">
        <v>0</v>
      </c>
      <c r="K136" s="44">
        <v>0</v>
      </c>
      <c r="L136" s="44">
        <v>0</v>
      </c>
      <c r="M136" s="57">
        <v>0</v>
      </c>
      <c r="N136" s="57">
        <v>0</v>
      </c>
      <c r="O136" s="57">
        <v>0</v>
      </c>
      <c r="P136" s="57">
        <v>0</v>
      </c>
      <c r="Q136" s="57">
        <v>0</v>
      </c>
      <c r="R136" s="44">
        <v>0</v>
      </c>
      <c r="S136" s="44">
        <v>0</v>
      </c>
      <c r="T136" s="44">
        <v>0</v>
      </c>
      <c r="U136" s="44">
        <v>0</v>
      </c>
      <c r="V136" s="44">
        <v>0</v>
      </c>
      <c r="W136" s="57">
        <v>0</v>
      </c>
      <c r="X136" s="57">
        <v>0</v>
      </c>
      <c r="Y136" s="57">
        <v>0</v>
      </c>
      <c r="Z136" s="57">
        <v>0</v>
      </c>
      <c r="AA136" s="57">
        <v>0</v>
      </c>
    </row>
    <row r="137" spans="1:27">
      <c r="A137" s="4"/>
      <c r="B137" s="107" t="s">
        <v>32</v>
      </c>
      <c r="C137" s="57">
        <v>0</v>
      </c>
      <c r="D137" s="57">
        <v>0</v>
      </c>
      <c r="E137" s="57">
        <v>0</v>
      </c>
      <c r="F137" s="57">
        <v>0</v>
      </c>
      <c r="G137" s="57">
        <v>0</v>
      </c>
      <c r="H137" s="44">
        <v>0</v>
      </c>
      <c r="I137" s="44">
        <v>0</v>
      </c>
      <c r="J137" s="44">
        <v>0</v>
      </c>
      <c r="K137" s="44">
        <v>0</v>
      </c>
      <c r="L137" s="44">
        <v>0</v>
      </c>
      <c r="M137" s="57">
        <v>0</v>
      </c>
      <c r="N137" s="57">
        <v>0</v>
      </c>
      <c r="O137" s="57">
        <v>0</v>
      </c>
      <c r="P137" s="57">
        <v>0</v>
      </c>
      <c r="Q137" s="57">
        <v>0</v>
      </c>
      <c r="R137" s="44">
        <v>0</v>
      </c>
      <c r="S137" s="44">
        <v>0</v>
      </c>
      <c r="T137" s="44">
        <v>0</v>
      </c>
      <c r="U137" s="44">
        <v>0</v>
      </c>
      <c r="V137" s="44">
        <v>0</v>
      </c>
      <c r="W137" s="57">
        <v>0</v>
      </c>
      <c r="X137" s="57">
        <v>0</v>
      </c>
      <c r="Y137" s="57">
        <v>0</v>
      </c>
      <c r="Z137" s="57">
        <v>0</v>
      </c>
      <c r="AA137" s="57">
        <v>0</v>
      </c>
    </row>
    <row r="138" spans="1:27">
      <c r="A138" s="4"/>
      <c r="B138" s="107" t="s">
        <v>33</v>
      </c>
      <c r="C138" s="57">
        <v>0</v>
      </c>
      <c r="D138" s="57">
        <v>0</v>
      </c>
      <c r="E138" s="57">
        <v>0</v>
      </c>
      <c r="F138" s="57">
        <v>0</v>
      </c>
      <c r="G138" s="57">
        <v>0</v>
      </c>
      <c r="H138" s="44">
        <v>0</v>
      </c>
      <c r="I138" s="44">
        <v>0</v>
      </c>
      <c r="J138" s="44">
        <v>0</v>
      </c>
      <c r="K138" s="44">
        <v>0</v>
      </c>
      <c r="L138" s="44">
        <v>0</v>
      </c>
      <c r="M138" s="57">
        <v>0</v>
      </c>
      <c r="N138" s="57">
        <v>0</v>
      </c>
      <c r="O138" s="57">
        <v>0</v>
      </c>
      <c r="P138" s="57">
        <v>0</v>
      </c>
      <c r="Q138" s="57">
        <v>0</v>
      </c>
      <c r="R138" s="44">
        <v>0</v>
      </c>
      <c r="S138" s="44">
        <v>0</v>
      </c>
      <c r="T138" s="44">
        <v>0</v>
      </c>
      <c r="U138" s="44">
        <v>0</v>
      </c>
      <c r="V138" s="44">
        <v>0</v>
      </c>
      <c r="W138" s="57">
        <v>0</v>
      </c>
      <c r="X138" s="57">
        <v>0</v>
      </c>
      <c r="Y138" s="57">
        <v>0</v>
      </c>
      <c r="Z138" s="57">
        <v>0</v>
      </c>
      <c r="AA138" s="57">
        <v>0</v>
      </c>
    </row>
    <row r="139" spans="1:27">
      <c r="A139" s="4" t="s">
        <v>16</v>
      </c>
      <c r="B139" s="107"/>
      <c r="C139" s="57">
        <f>Concentrations!C87*VLOOKUP(IF(ISBLANK($A139),$B139,$A139),Radionuclide_specific,9,FALSE)*VLOOKUP($B$104,Other_food_cons,2,FALSE)*Other_F_local</f>
        <v>2.1897661857716706E-10</v>
      </c>
      <c r="D139" s="57">
        <f>Concentrations!D87*VLOOKUP(IF(ISBLANK($A139),$B139,$A139),Radionuclide_specific,9,FALSE)*VLOOKUP($B$104,Other_food_cons,2,FALSE)*Other_F_local_coll</f>
        <v>3.3301025077137424E-11</v>
      </c>
      <c r="E139" s="57">
        <f>Concentrations!E87*VLOOKUP(IF(ISBLANK($A139),$B139,$A139),Radionuclide_specific,9,FALSE)*VLOOKUP($B$104,Other_food_cons,2,FALSE)*Other_F_local_coll</f>
        <v>2.6150625479825653E-12</v>
      </c>
      <c r="F139" s="57">
        <f>Concentrations!F87*VLOOKUP(IF(ISBLANK($A139),$B139,$A139),Radionuclide_specific,9,FALSE)*VLOOKUP($B$104,Other_food_cons,2,FALSE)*Other_F_local_coll</f>
        <v>7.1187858130846384E-13</v>
      </c>
      <c r="G139" s="57">
        <f>Concentrations!G87*VLOOKUP(IF(ISBLANK($A139),$B139,$A139),Radionuclide_specific,9,FALSE)*VLOOKUP($B$104,Other_food_cons,2,FALSE)*Other_F_local_coll</f>
        <v>3.4465073604053687E-13</v>
      </c>
      <c r="H139" s="44">
        <f>Concentrations!H87*VLOOKUP(IF(ISBLANK($A139),$B139,$A139),Radionuclide_specific,9,FALSE)*VLOOKUP($B$104,Other_food_cons,3,FALSE)*Other_F_local</f>
        <v>6.4391380260943841E-10</v>
      </c>
      <c r="I139" s="44">
        <f>Concentrations!I87*VLOOKUP(IF(ISBLANK($A139),$B139,$A139),Radionuclide_specific,9,FALSE)*VLOOKUP($B$104,Other_food_cons,3,FALSE)*Other_F_local_coll</f>
        <v>9.7923649691646619E-11</v>
      </c>
      <c r="J139" s="44">
        <f>Concentrations!J87*VLOOKUP(IF(ISBLANK($A139),$B139,$A139),Radionuclide_specific,9,FALSE)*VLOOKUP($B$104,Other_food_cons,3,FALSE)*Other_F_local_coll</f>
        <v>7.6897473359220105E-12</v>
      </c>
      <c r="K139" s="44">
        <f>Concentrations!K87*VLOOKUP(IF(ISBLANK($A139),$B139,$A139),Radionuclide_specific,9,FALSE)*VLOOKUP($B$104,Other_food_cons,3,FALSE)*Other_F_local_coll</f>
        <v>2.0933214115049904E-12</v>
      </c>
      <c r="L139" s="44">
        <f>Concentrations!L87*VLOOKUP(IF(ISBLANK($A139),$B139,$A139),Radionuclide_specific,9,FALSE)*VLOOKUP($B$104,Other_food_cons,3,FALSE)*Other_F_local_coll</f>
        <v>1.0134660378719736E-12</v>
      </c>
      <c r="M139" s="57">
        <f>Concentrations!M87*VLOOKUP(IF(ISBLANK($A139),$B139,$A139),Radionuclide_specific,9,FALSE)*VLOOKUP($B$104,Other_food_cons,4,FALSE)*Other_F_local</f>
        <v>1.5089578397304662E-10</v>
      </c>
      <c r="N139" s="57">
        <f>Concentrations!N87*VLOOKUP(IF(ISBLANK($A139),$B139,$A139),Radionuclide_specific,9,FALSE)*VLOOKUP($B$104,Other_food_cons,4,FALSE)*Other_F_local_coll</f>
        <v>2.294758371360063E-11</v>
      </c>
      <c r="O139" s="57">
        <f>Concentrations!O87*VLOOKUP(IF(ISBLANK($A139),$B139,$A139),Radionuclide_specific,9,FALSE)*VLOOKUP($B$104,Other_food_cons,4,FALSE)*Other_F_local_coll</f>
        <v>1.8020276131779102E-12</v>
      </c>
      <c r="P139" s="57">
        <f>Concentrations!P87*VLOOKUP(IF(ISBLANK($A139),$B139,$A139),Radionuclide_specific,9,FALSE)*VLOOKUP($B$104,Other_food_cons,4,FALSE)*Other_F_local_coll</f>
        <v>4.9055226680425881E-13</v>
      </c>
      <c r="Q139" s="57">
        <f>Concentrations!Q87*VLOOKUP(IF(ISBLANK($A139),$B139,$A139),Radionuclide_specific,9,FALSE)*VLOOKUP($B$104,Other_food_cons,4,FALSE)*Other_F_local_coll</f>
        <v>2.3749724216970408E-13</v>
      </c>
      <c r="R139" s="44">
        <f>Concentrations!R87*VLOOKUP(IF(ISBLANK($A139),$B139,$A139),Radionuclide_specific,9,FALSE)*VLOOKUP($B$104,Other_food_cons,5,FALSE)*Other_F_local</f>
        <v>1.6093919792589974E-11</v>
      </c>
      <c r="S139" s="44">
        <f>Concentrations!S87*VLOOKUP(IF(ISBLANK($A139),$B139,$A139),Radionuclide_specific,9,FALSE)*VLOOKUP($B$104,Other_food_cons,5,FALSE)*Other_F_local_coll</f>
        <v>2.4474943036606036E-12</v>
      </c>
      <c r="T139" s="44">
        <f>Concentrations!T87*VLOOKUP(IF(ISBLANK($A139),$B139,$A139),Radionuclide_specific,9,FALSE)*VLOOKUP($B$104,Other_food_cons,5,FALSE)*Other_F_local_coll</f>
        <v>1.9219680700753041E-13</v>
      </c>
      <c r="U139" s="44">
        <f>Concentrations!U87*VLOOKUP(IF(ISBLANK($A139),$B139,$A139),Radionuclide_specific,9,FALSE)*VLOOKUP($B$104,Other_food_cons,5,FALSE)*Other_F_local_coll</f>
        <v>5.2320274484482263E-14</v>
      </c>
      <c r="V139" s="44">
        <f>Concentrations!V87*VLOOKUP(IF(ISBLANK($A139),$B139,$A139),Radionuclide_specific,9,FALSE)*VLOOKUP($B$104,Other_food_cons,5,FALSE)*Other_F_local_coll</f>
        <v>2.5330472898588581E-14</v>
      </c>
      <c r="W139" s="57">
        <f t="shared" si="89"/>
        <v>1.0298801249522421E-9</v>
      </c>
      <c r="X139" s="57">
        <f t="shared" si="90"/>
        <v>1.5661975278604529E-10</v>
      </c>
      <c r="Y139" s="57">
        <f t="shared" si="91"/>
        <v>1.2299034304090016E-11</v>
      </c>
      <c r="Z139" s="57">
        <f t="shared" si="92"/>
        <v>3.3480725341021954E-12</v>
      </c>
      <c r="AA139" s="57">
        <f t="shared" si="93"/>
        <v>1.6209444889808033E-12</v>
      </c>
    </row>
    <row r="140" spans="1:27">
      <c r="A140" s="4" t="s">
        <v>176</v>
      </c>
      <c r="B140" s="107"/>
      <c r="C140" s="57">
        <f>Concentrations!C88*VLOOKUP(IF(ISBLANK($A140),$B140,$A140),Radionuclide_specific,9,FALSE)*VLOOKUP($B$104,Other_food_cons,2,FALSE)*Other_F_local</f>
        <v>4.9519524060282943E-12</v>
      </c>
      <c r="D140" s="57">
        <f>Concentrations!D88*VLOOKUP(IF(ISBLANK($A140),$B140,$A140),Radionuclide_specific,9,FALSE)*VLOOKUP($B$104,Other_food_cons,2,FALSE)*Other_F_local_coll</f>
        <v>7.530719135057417E-13</v>
      </c>
      <c r="E140" s="57">
        <f>Concentrations!E88*VLOOKUP(IF(ISBLANK($A140),$B140,$A140),Radionuclide_specific,9,FALSE)*VLOOKUP($B$104,Other_food_cons,2,FALSE)*Other_F_local_coll</f>
        <v>5.9137322762888086E-14</v>
      </c>
      <c r="F140" s="57">
        <f>Concentrations!F88*VLOOKUP(IF(ISBLANK($A140),$B140,$A140),Radionuclide_specific,9,FALSE)*VLOOKUP($B$104,Other_food_cons,2,FALSE)*Other_F_local_coll</f>
        <v>1.6098552167001728E-14</v>
      </c>
      <c r="G140" s="57">
        <f>Concentrations!G88*VLOOKUP(IF(ISBLANK($A140),$B140,$A140),Radionuclide_specific,9,FALSE)*VLOOKUP($B$104,Other_food_cons,2,FALSE)*Other_F_local_coll</f>
        <v>7.7940208599274511E-15</v>
      </c>
      <c r="H140" s="44">
        <f>Concentrations!H88*VLOOKUP(IF(ISBLANK($A140),$B140,$A140),Radionuclide_specific,9,FALSE)*VLOOKUP($B$104,Other_food_cons,3,FALSE)*Other_F_local</f>
        <v>1.6998054078018876E-10</v>
      </c>
      <c r="I140" s="44">
        <f>Concentrations!I88*VLOOKUP(IF(ISBLANK($A140),$B140,$A140),Radionuclide_specific,9,FALSE)*VLOOKUP($B$104,Other_food_cons,3,FALSE)*Other_F_local_coll</f>
        <v>2.5849919508161386E-11</v>
      </c>
      <c r="J140" s="44">
        <f>Concentrations!J88*VLOOKUP(IF(ISBLANK($A140),$B140,$A140),Radionuclide_specific,9,FALSE)*VLOOKUP($B$104,Other_food_cons,3,FALSE)*Other_F_local_coll</f>
        <v>2.0299456213050785E-12</v>
      </c>
      <c r="K140" s="44">
        <f>Concentrations!K88*VLOOKUP(IF(ISBLANK($A140),$B140,$A140),Radionuclide_specific,9,FALSE)*VLOOKUP($B$104,Other_food_cons,3,FALSE)*Other_F_local_coll</f>
        <v>5.5259832461107823E-13</v>
      </c>
      <c r="L140" s="44">
        <f>Concentrations!L88*VLOOKUP(IF(ISBLANK($A140),$B140,$A140),Radionuclide_specific,9,FALSE)*VLOOKUP($B$104,Other_food_cons,3,FALSE)*Other_F_local_coll</f>
        <v>2.6753728065111178E-13</v>
      </c>
      <c r="M140" s="57">
        <f>Concentrations!M88*VLOOKUP(IF(ISBLANK($A140),$B140,$A140),Radionuclide_specific,9,FALSE)*VLOOKUP($B$104,Other_food_cons,4,FALSE)*Other_F_local</f>
        <v>1.1181649038705838E-13</v>
      </c>
      <c r="N140" s="57">
        <f>Concentrations!N88*VLOOKUP(IF(ISBLANK($A140),$B140,$A140),Radionuclide_specific,9,FALSE)*VLOOKUP($B$104,Other_food_cons,4,FALSE)*Other_F_local_coll</f>
        <v>1.7004577482362275E-14</v>
      </c>
      <c r="O140" s="57">
        <f>Concentrations!O88*VLOOKUP(IF(ISBLANK($A140),$B140,$A140),Radionuclide_specific,9,FALSE)*VLOOKUP($B$104,Other_food_cons,4,FALSE)*Other_F_local_coll</f>
        <v>1.3353375275140034E-15</v>
      </c>
      <c r="P140" s="57">
        <f>Concentrations!P88*VLOOKUP(IF(ISBLANK($A140),$B140,$A140),Radionuclide_specific,9,FALSE)*VLOOKUP($B$104,Other_food_cons,4,FALSE)*Other_F_local_coll</f>
        <v>3.6350987570796562E-16</v>
      </c>
      <c r="Q140" s="57">
        <f>Concentrations!Q88*VLOOKUP(IF(ISBLANK($A140),$B140,$A140),Radionuclide_specific,9,FALSE)*VLOOKUP($B$104,Other_food_cons,4,FALSE)*Other_F_local_coll</f>
        <v>1.759912024799922E-16</v>
      </c>
      <c r="R140" s="44">
        <f>Concentrations!R88*VLOOKUP(IF(ISBLANK($A140),$B140,$A140),Radionuclide_specific,9,FALSE)*VLOOKUP($B$104,Other_food_cons,5,FALSE)*Other_F_local</f>
        <v>8.1946108121740608E-13</v>
      </c>
      <c r="S140" s="44">
        <f>Concentrations!S88*VLOOKUP(IF(ISBLANK($A140),$B140,$A140),Radionuclide_specific,9,FALSE)*VLOOKUP($B$104,Other_food_cons,5,FALSE)*Other_F_local_coll</f>
        <v>1.246201647101109E-13</v>
      </c>
      <c r="T140" s="44">
        <f>Concentrations!T88*VLOOKUP(IF(ISBLANK($A140),$B140,$A140),Radionuclide_specific,9,FALSE)*VLOOKUP($B$104,Other_food_cons,5,FALSE)*Other_F_local_coll</f>
        <v>9.7861874424691491E-15</v>
      </c>
      <c r="U140" s="44">
        <f>Concentrations!U88*VLOOKUP(IF(ISBLANK($A140),$B140,$A140),Radionuclide_specific,9,FALSE)*VLOOKUP($B$104,Other_food_cons,5,FALSE)*Other_F_local_coll</f>
        <v>2.6640274144691918E-15</v>
      </c>
      <c r="V140" s="44">
        <f>Concentrations!V88*VLOOKUP(IF(ISBLANK($A140),$B140,$A140),Radionuclide_specific,9,FALSE)*VLOOKUP($B$104,Other_food_cons,5,FALSE)*Other_F_local_coll</f>
        <v>1.2897734544322418E-15</v>
      </c>
      <c r="W140" s="57">
        <f t="shared" ref="W140" si="104">C140+H140+M140+R140</f>
        <v>1.7586377075782151E-10</v>
      </c>
      <c r="X140" s="57">
        <f t="shared" ref="X140" si="105">D140+I140+N140+S140</f>
        <v>2.6744616163859602E-11</v>
      </c>
      <c r="Y140" s="57">
        <f t="shared" ref="Y140" si="106">E140+J140+O140+T140</f>
        <v>2.10020446903795E-12</v>
      </c>
      <c r="Z140" s="57">
        <f t="shared" ref="Z140" si="107">F140+K140+P140+U140</f>
        <v>5.7172441406825713E-13</v>
      </c>
      <c r="AA140" s="57">
        <f t="shared" ref="AA140" si="108">G140+L140+Q140+V140</f>
        <v>2.7679706616795144E-13</v>
      </c>
    </row>
    <row r="141" spans="1:27">
      <c r="A141" s="4" t="s">
        <v>24</v>
      </c>
      <c r="B141" s="107"/>
      <c r="C141" s="57">
        <f>Concentrations!C89*VLOOKUP(IF(ISBLANK($A141),$B141,$A141),Radionuclide_specific,9,FALSE)*VLOOKUP($B$104,Other_food_cons,2,FALSE)*Other_F_local</f>
        <v>5.4235669247584858E-12</v>
      </c>
      <c r="D141" s="57">
        <f>Concentrations!D89*VLOOKUP(IF(ISBLANK($A141),$B141,$A141),Radionuclide_specific,9,FALSE)*VLOOKUP($B$104,Other_food_cons,2,FALSE)*Other_F_local_coll</f>
        <v>8.2479305401120741E-13</v>
      </c>
      <c r="E141" s="57">
        <f>Concentrations!E89*VLOOKUP(IF(ISBLANK($A141),$B141,$A141),Radionuclide_specific,9,FALSE)*VLOOKUP($B$104,Other_food_cons,2,FALSE)*Other_F_local_coll</f>
        <v>6.4769451513544463E-14</v>
      </c>
      <c r="F141" s="57">
        <f>Concentrations!F89*VLOOKUP(IF(ISBLANK($A141),$B141,$A141),Radionuclide_specific,9,FALSE)*VLOOKUP($B$104,Other_food_cons,2,FALSE)*Other_F_local_coll</f>
        <v>1.7631749498827889E-14</v>
      </c>
      <c r="G141" s="57">
        <f>Concentrations!G89*VLOOKUP(IF(ISBLANK($A141),$B141,$A141),Radionuclide_specific,9,FALSE)*VLOOKUP($B$104,Other_food_cons,2,FALSE)*Other_F_local_coll</f>
        <v>8.536310083788783E-15</v>
      </c>
      <c r="H141" s="44">
        <f>Concentrations!H89*VLOOKUP(IF(ISBLANK($A141),$B141,$A141),Radionuclide_specific,9,FALSE)*VLOOKUP($B$104,Other_food_cons,3,FALSE)*Other_F_local</f>
        <v>1.8616916384448893E-10</v>
      </c>
      <c r="I141" s="44">
        <f>Concentrations!I89*VLOOKUP(IF(ISBLANK($A141),$B141,$A141),Radionuclide_specific,9,FALSE)*VLOOKUP($B$104,Other_food_cons,3,FALSE)*Other_F_local_coll</f>
        <v>2.8311816806214956E-11</v>
      </c>
      <c r="J141" s="44">
        <f>Concentrations!J89*VLOOKUP(IF(ISBLANK($A141),$B141,$A141),Radionuclide_specific,9,FALSE)*VLOOKUP($B$104,Other_food_cons,3,FALSE)*Other_F_local_coll</f>
        <v>2.2232738709091701E-12</v>
      </c>
      <c r="K141" s="44">
        <f>Concentrations!K89*VLOOKUP(IF(ISBLANK($A141),$B141,$A141),Radionuclide_specific,9,FALSE)*VLOOKUP($B$104,Other_food_cons,3,FALSE)*Other_F_local_coll</f>
        <v>6.0522680126390169E-13</v>
      </c>
      <c r="L141" s="44">
        <f>Concentrations!L89*VLOOKUP(IF(ISBLANK($A141),$B141,$A141),Radionuclide_specific,9,FALSE)*VLOOKUP($B$104,Other_food_cons,3,FALSE)*Other_F_local_coll</f>
        <v>2.9301707394105854E-13</v>
      </c>
      <c r="M141" s="57">
        <f>Concentrations!M89*VLOOKUP(IF(ISBLANK($A141),$B141,$A141),Radionuclide_specific,9,FALSE)*VLOOKUP($B$104,Other_food_cons,4,FALSE)*Other_F_local</f>
        <v>1.2246568003512431E-13</v>
      </c>
      <c r="N141" s="57">
        <f>Concentrations!N89*VLOOKUP(IF(ISBLANK($A141),$B141,$A141),Radionuclide_specific,9,FALSE)*VLOOKUP($B$104,Other_food_cons,4,FALSE)*Other_F_local_coll</f>
        <v>1.8624061185015705E-14</v>
      </c>
      <c r="O141" s="57">
        <f>Concentrations!O89*VLOOKUP(IF(ISBLANK($A141),$B141,$A141),Radionuclide_specific,9,FALSE)*VLOOKUP($B$104,Other_food_cons,4,FALSE)*Other_F_local_coll</f>
        <v>1.4625125927548964E-15</v>
      </c>
      <c r="P141" s="57">
        <f>Concentrations!P89*VLOOKUP(IF(ISBLANK($A141),$B141,$A141),Radionuclide_specific,9,FALSE)*VLOOKUP($B$104,Other_food_cons,4,FALSE)*Other_F_local_coll</f>
        <v>3.9812990648752305E-16</v>
      </c>
      <c r="Q141" s="57">
        <f>Concentrations!Q89*VLOOKUP(IF(ISBLANK($A141),$B141,$A141),Radionuclide_specific,9,FALSE)*VLOOKUP($B$104,Other_food_cons,4,FALSE)*Other_F_local_coll</f>
        <v>1.9275230377072084E-16</v>
      </c>
      <c r="R141" s="44">
        <f>Concentrations!R89*VLOOKUP(IF(ISBLANK($A141),$B141,$A141),Radionuclide_specific,9,FALSE)*VLOOKUP($B$104,Other_food_cons,5,FALSE)*Other_F_local</f>
        <v>8.9750499435477729E-13</v>
      </c>
      <c r="S141" s="44">
        <f>Concentrations!S89*VLOOKUP(IF(ISBLANK($A141),$B141,$A141),Radionuclide_specific,9,FALSE)*VLOOKUP($B$104,Other_food_cons,5,FALSE)*Other_F_local_coll</f>
        <v>1.3648875279936775E-13</v>
      </c>
      <c r="T141" s="44">
        <f>Concentrations!T89*VLOOKUP(IF(ISBLANK($A141),$B141,$A141),Radionuclide_specific,9,FALSE)*VLOOKUP($B$104,Other_food_cons,5,FALSE)*Other_F_local_coll</f>
        <v>1.0718205753055101E-14</v>
      </c>
      <c r="U141" s="44">
        <f>Concentrations!U89*VLOOKUP(IF(ISBLANK($A141),$B141,$A141),Radionuclide_specific,9,FALSE)*VLOOKUP($B$104,Other_food_cons,5,FALSE)*Other_F_local_coll</f>
        <v>2.9177446234085231E-15</v>
      </c>
      <c r="V141" s="44">
        <f>Concentrations!V89*VLOOKUP(IF(ISBLANK($A141),$B141,$A141),Radionuclide_specific,9,FALSE)*VLOOKUP($B$104,Other_food_cons,5,FALSE)*Other_F_local_coll</f>
        <v>1.412609273536833E-15</v>
      </c>
      <c r="W141" s="57">
        <f t="shared" si="89"/>
        <v>1.926127014436373E-10</v>
      </c>
      <c r="X141" s="57">
        <f t="shared" si="90"/>
        <v>2.929172267421055E-11</v>
      </c>
      <c r="Y141" s="57">
        <f t="shared" si="91"/>
        <v>2.300224040768525E-12</v>
      </c>
      <c r="Z141" s="57">
        <f t="shared" si="92"/>
        <v>6.2617442529262562E-13</v>
      </c>
      <c r="AA141" s="57">
        <f t="shared" si="93"/>
        <v>3.0315874560215486E-13</v>
      </c>
    </row>
    <row r="142" spans="1:27">
      <c r="A142" s="4"/>
      <c r="B142" s="107" t="s">
        <v>34</v>
      </c>
      <c r="C142" s="57">
        <f>Concentrations!C90*VLOOKUP(IF(ISBLANK($A142),$B142,$A142),Radionuclide_specific,9,FALSE)*VLOOKUP($B$104,Other_food_cons,2,FALSE)*Other_F_local</f>
        <v>1.7973687110044514E-10</v>
      </c>
      <c r="D142" s="57">
        <f>Concentrations!D90*VLOOKUP(IF(ISBLANK($A142),$B142,$A142),Radionuclide_specific,9,FALSE)*VLOOKUP($B$104,Other_food_cons,2,FALSE)*Other_F_local_coll</f>
        <v>2.7333621008088938E-11</v>
      </c>
      <c r="E142" s="57">
        <f>Concentrations!E90*VLOOKUP(IF(ISBLANK($A142),$B142,$A142),Radionuclide_specific,9,FALSE)*VLOOKUP($B$104,Other_food_cons,2,FALSE)*Other_F_local_coll</f>
        <v>2.1464579896291909E-12</v>
      </c>
      <c r="F142" s="57">
        <f>Concentrations!F90*VLOOKUP(IF(ISBLANK($A142),$B142,$A142),Radionuclide_specific,9,FALSE)*VLOOKUP($B$104,Other_food_cons,2,FALSE)*Other_F_local_coll</f>
        <v>5.8431573370642727E-13</v>
      </c>
      <c r="G142" s="57">
        <f>Concentrations!G90*VLOOKUP(IF(ISBLANK($A142),$B142,$A142),Radionuclide_specific,9,FALSE)*VLOOKUP($B$104,Other_food_cons,2,FALSE)*Other_F_local_coll</f>
        <v>2.8289310088520699E-13</v>
      </c>
      <c r="H142" s="44">
        <f>Concentrations!H90*VLOOKUP(IF(ISBLANK($A142),$B142,$A142),Radionuclide_specific,9,FALSE)*VLOOKUP($B$104,Other_food_cons,3,FALSE)*Other_F_local</f>
        <v>6.8378019991480521E-10</v>
      </c>
      <c r="I142" s="44">
        <f>Concentrations!I90*VLOOKUP(IF(ISBLANK($A142),$B142,$A142),Radionuclide_specific,9,FALSE)*VLOOKUP($B$104,Other_food_cons,3,FALSE)*Other_F_local_coll</f>
        <v>1.0398639256862129E-10</v>
      </c>
      <c r="J142" s="44">
        <f>Concentrations!J90*VLOOKUP(IF(ISBLANK($A142),$B142,$A142),Radionuclide_specific,9,FALSE)*VLOOKUP($B$104,Other_food_cons,3,FALSE)*Other_F_local_coll</f>
        <v>8.1658563669841473E-12</v>
      </c>
      <c r="K142" s="44">
        <f>Concentrations!K90*VLOOKUP(IF(ISBLANK($A142),$B142,$A142),Radionuclide_specific,9,FALSE)*VLOOKUP($B$104,Other_food_cons,3,FALSE)*Other_F_local_coll</f>
        <v>2.2229358214646109E-12</v>
      </c>
      <c r="L142" s="44">
        <f>Concentrations!L90*VLOOKUP(IF(ISBLANK($A142),$B142,$A142),Radionuclide_specific,9,FALSE)*VLOOKUP($B$104,Other_food_cons,3,FALSE)*Other_F_local_coll</f>
        <v>1.0762215893349162E-12</v>
      </c>
      <c r="M142" s="57">
        <f>Concentrations!M90*VLOOKUP(IF(ISBLANK($A142),$B142,$A142),Radionuclide_specific,9,FALSE)*VLOOKUP($B$104,Other_food_cons,4,FALSE)*Other_F_local</f>
        <v>1.6365868150148426E-10</v>
      </c>
      <c r="N142" s="57">
        <f>Concentrations!N90*VLOOKUP(IF(ISBLANK($A142),$B142,$A142),Radionuclide_specific,9,FALSE)*VLOOKUP($B$104,Other_food_cons,4,FALSE)*Other_F_local_coll</f>
        <v>2.4888518129066437E-11</v>
      </c>
      <c r="O142" s="57">
        <f>Concentrations!O90*VLOOKUP(IF(ISBLANK($A142),$B142,$A142),Radionuclide_specific,9,FALSE)*VLOOKUP($B$104,Other_food_cons,4,FALSE)*Other_F_local_coll</f>
        <v>1.9544486466815437E-12</v>
      </c>
      <c r="P142" s="57">
        <f>Concentrations!P90*VLOOKUP(IF(ISBLANK($A142),$B142,$A142),Radionuclide_specific,9,FALSE)*VLOOKUP($B$104,Other_food_cons,4,FALSE)*Other_F_local_coll</f>
        <v>5.3204632957878077E-13</v>
      </c>
      <c r="Q142" s="57">
        <f>Concentrations!Q90*VLOOKUP(IF(ISBLANK($A142),$B142,$A142),Radionuclide_specific,9,FALSE)*VLOOKUP($B$104,Other_food_cons,4,FALSE)*Other_F_local_coll</f>
        <v>2.5758716958450881E-13</v>
      </c>
      <c r="R142" s="44">
        <f>Concentrations!R90*VLOOKUP(IF(ISBLANK($A142),$B142,$A142),Radionuclide_specific,9,FALSE)*VLOOKUP($B$104,Other_food_cons,5,FALSE)*Other_F_local</f>
        <v>1.7343677593612587E-11</v>
      </c>
      <c r="S142" s="44">
        <f>Concentrations!S90*VLOOKUP(IF(ISBLANK($A142),$B142,$A142),Radionuclide_specific,9,FALSE)*VLOOKUP($B$104,Other_food_cons,5,FALSE)*Other_F_local_coll</f>
        <v>2.6375529257175124E-12</v>
      </c>
      <c r="T142" s="44">
        <f>Concentrations!T90*VLOOKUP(IF(ISBLANK($A142),$B142,$A142),Radionuclide_specific,9,FALSE)*VLOOKUP($B$104,Other_food_cons,5,FALSE)*Other_F_local_coll</f>
        <v>2.0712208414687556E-13</v>
      </c>
      <c r="U142" s="44">
        <f>Concentrations!U90*VLOOKUP(IF(ISBLANK($A142),$B142,$A142),Radionuclide_specific,9,FALSE)*VLOOKUP($B$104,Other_food_cons,5,FALSE)*Other_F_local_coll</f>
        <v>5.6383443398299841E-14</v>
      </c>
      <c r="V142" s="44">
        <f>Concentrations!V90*VLOOKUP(IF(ISBLANK($A142),$B142,$A142),Radionuclide_specific,9,FALSE)*VLOOKUP($B$104,Other_food_cons,5,FALSE)*Other_F_local_coll</f>
        <v>2.729771974537393E-14</v>
      </c>
      <c r="W142" s="57">
        <f t="shared" si="89"/>
        <v>1.0445194301103473E-9</v>
      </c>
      <c r="X142" s="57">
        <f t="shared" si="90"/>
        <v>1.5884608463149417E-10</v>
      </c>
      <c r="Y142" s="57">
        <f t="shared" si="91"/>
        <v>1.2473885087441757E-11</v>
      </c>
      <c r="Z142" s="57">
        <f t="shared" si="92"/>
        <v>3.3956813281481188E-12</v>
      </c>
      <c r="AA142" s="57">
        <f t="shared" si="93"/>
        <v>1.6439995795500059E-12</v>
      </c>
    </row>
    <row r="143" spans="1:27">
      <c r="A143" s="4"/>
      <c r="B143" s="107" t="s">
        <v>144</v>
      </c>
      <c r="C143" s="57">
        <f>Concentrations!C91*VLOOKUP(IF(ISBLANK($A143),$B143,$A143),Radionuclide_specific,9,FALSE)*VLOOKUP($B$104,Other_food_cons,2,FALSE)*Other_F_local</f>
        <v>0</v>
      </c>
      <c r="D143" s="57">
        <f>Concentrations!D91*VLOOKUP(IF(ISBLANK($A143),$B143,$A143),Radionuclide_specific,9,FALSE)*VLOOKUP($B$104,Other_food_cons,2,FALSE)*Other_F_local_coll</f>
        <v>0</v>
      </c>
      <c r="E143" s="57">
        <f>Concentrations!E91*VLOOKUP(IF(ISBLANK($A143),$B143,$A143),Radionuclide_specific,9,FALSE)*VLOOKUP($B$104,Other_food_cons,2,FALSE)*Other_F_local_coll</f>
        <v>0</v>
      </c>
      <c r="F143" s="57">
        <f>Concentrations!F91*VLOOKUP(IF(ISBLANK($A143),$B143,$A143),Radionuclide_specific,9,FALSE)*VLOOKUP($B$104,Other_food_cons,2,FALSE)*Other_F_local_coll</f>
        <v>0</v>
      </c>
      <c r="G143" s="57">
        <f>Concentrations!G91*VLOOKUP(IF(ISBLANK($A143),$B143,$A143),Radionuclide_specific,9,FALSE)*VLOOKUP($B$104,Other_food_cons,2,FALSE)*Other_F_local_coll</f>
        <v>0</v>
      </c>
      <c r="H143" s="44">
        <f>Concentrations!H91*VLOOKUP(IF(ISBLANK($A143),$B143,$A143),Radionuclide_specific,9,FALSE)*VLOOKUP($B$104,Other_food_cons,3,FALSE)*Other_F_local</f>
        <v>0</v>
      </c>
      <c r="I143" s="44">
        <f>Concentrations!I91*VLOOKUP(IF(ISBLANK($A143),$B143,$A143),Radionuclide_specific,9,FALSE)*VLOOKUP($B$104,Other_food_cons,3,FALSE)*Other_F_local_coll</f>
        <v>0</v>
      </c>
      <c r="J143" s="44">
        <f>Concentrations!J91*VLOOKUP(IF(ISBLANK($A143),$B143,$A143),Radionuclide_specific,9,FALSE)*VLOOKUP($B$104,Other_food_cons,3,FALSE)*Other_F_local_coll</f>
        <v>0</v>
      </c>
      <c r="K143" s="44">
        <f>Concentrations!K91*VLOOKUP(IF(ISBLANK($A143),$B143,$A143),Radionuclide_specific,9,FALSE)*VLOOKUP($B$104,Other_food_cons,3,FALSE)*Other_F_local_coll</f>
        <v>0</v>
      </c>
      <c r="L143" s="44">
        <f>Concentrations!L91*VLOOKUP(IF(ISBLANK($A143),$B143,$A143),Radionuclide_specific,9,FALSE)*VLOOKUP($B$104,Other_food_cons,3,FALSE)*Other_F_local_coll</f>
        <v>0</v>
      </c>
      <c r="M143" s="57">
        <f>Concentrations!M91*VLOOKUP(IF(ISBLANK($A143),$B143,$A143),Radionuclide_specific,9,FALSE)*VLOOKUP($B$104,Other_food_cons,4,FALSE)*Other_F_local</f>
        <v>0</v>
      </c>
      <c r="N143" s="57">
        <f>Concentrations!N91*VLOOKUP(IF(ISBLANK($A143),$B143,$A143),Radionuclide_specific,9,FALSE)*VLOOKUP($B$104,Other_food_cons,4,FALSE)*Other_F_local_coll</f>
        <v>0</v>
      </c>
      <c r="O143" s="57">
        <f>Concentrations!O91*VLOOKUP(IF(ISBLANK($A143),$B143,$A143),Radionuclide_specific,9,FALSE)*VLOOKUP($B$104,Other_food_cons,4,FALSE)*Other_F_local_coll</f>
        <v>0</v>
      </c>
      <c r="P143" s="57">
        <f>Concentrations!P91*VLOOKUP(IF(ISBLANK($A143),$B143,$A143),Radionuclide_specific,9,FALSE)*VLOOKUP($B$104,Other_food_cons,4,FALSE)*Other_F_local_coll</f>
        <v>0</v>
      </c>
      <c r="Q143" s="57">
        <f>Concentrations!Q91*VLOOKUP(IF(ISBLANK($A143),$B143,$A143),Radionuclide_specific,9,FALSE)*VLOOKUP($B$104,Other_food_cons,4,FALSE)*Other_F_local_coll</f>
        <v>0</v>
      </c>
      <c r="R143" s="44">
        <f>Concentrations!R91*VLOOKUP(IF(ISBLANK($A143),$B143,$A143),Radionuclide_specific,9,FALSE)*VLOOKUP($B$104,Other_food_cons,5,FALSE)*Other_F_local</f>
        <v>0</v>
      </c>
      <c r="S143" s="44">
        <f>Concentrations!S91*VLOOKUP(IF(ISBLANK($A143),$B143,$A143),Radionuclide_specific,9,FALSE)*VLOOKUP($B$104,Other_food_cons,5,FALSE)*Other_F_local_coll</f>
        <v>0</v>
      </c>
      <c r="T143" s="44">
        <f>Concentrations!T91*VLOOKUP(IF(ISBLANK($A143),$B143,$A143),Radionuclide_specific,9,FALSE)*VLOOKUP($B$104,Other_food_cons,5,FALSE)*Other_F_local_coll</f>
        <v>0</v>
      </c>
      <c r="U143" s="44">
        <f>Concentrations!U91*VLOOKUP(IF(ISBLANK($A143),$B143,$A143),Radionuclide_specific,9,FALSE)*VLOOKUP($B$104,Other_food_cons,5,FALSE)*Other_F_local_coll</f>
        <v>0</v>
      </c>
      <c r="V143" s="44">
        <f>Concentrations!V91*VLOOKUP(IF(ISBLANK($A143),$B143,$A143),Radionuclide_specific,9,FALSE)*VLOOKUP($B$104,Other_food_cons,5,FALSE)*Other_F_local_coll</f>
        <v>0</v>
      </c>
      <c r="W143" s="57">
        <f t="shared" si="89"/>
        <v>0</v>
      </c>
      <c r="X143" s="57">
        <f t="shared" si="90"/>
        <v>0</v>
      </c>
      <c r="Y143" s="57">
        <f t="shared" si="91"/>
        <v>0</v>
      </c>
      <c r="Z143" s="57">
        <f t="shared" si="92"/>
        <v>0</v>
      </c>
      <c r="AA143" s="57">
        <f t="shared" si="93"/>
        <v>0</v>
      </c>
    </row>
    <row r="144" spans="1:27">
      <c r="A144" s="4"/>
      <c r="B144" s="107" t="s">
        <v>145</v>
      </c>
      <c r="C144" s="57">
        <f>Concentrations!C92*VLOOKUP(IF(ISBLANK($A144),$B144,$A144),Radionuclide_specific,9,FALSE)*VLOOKUP($B$104,Other_food_cons,2,FALSE)*Other_F_local</f>
        <v>1.1475754962458441E-12</v>
      </c>
      <c r="D144" s="57">
        <f>Concentrations!D92*VLOOKUP(IF(ISBLANK($A144),$B144,$A144),Radionuclide_specific,9,FALSE)*VLOOKUP($B$104,Other_food_cons,2,FALSE)*Other_F_local_coll</f>
        <v>1.7451841405998417E-13</v>
      </c>
      <c r="E144" s="57">
        <f>Concentrations!E92*VLOOKUP(IF(ISBLANK($A144),$B144,$A144),Radionuclide_specific,9,FALSE)*VLOOKUP($B$104,Other_food_cons,2,FALSE)*Other_F_local_coll</f>
        <v>1.3704603721753979E-14</v>
      </c>
      <c r="F144" s="57">
        <f>Concentrations!F92*VLOOKUP(IF(ISBLANK($A144),$B144,$A144),Radionuclide_specific,9,FALSE)*VLOOKUP($B$104,Other_food_cons,2,FALSE)*Other_F_local_coll</f>
        <v>3.7307115338492554E-15</v>
      </c>
      <c r="G144" s="57">
        <f>Concentrations!G92*VLOOKUP(IF(ISBLANK($A144),$B144,$A144),Radionuclide_specific,9,FALSE)*VLOOKUP($B$104,Other_food_cons,2,FALSE)*Other_F_local_coll</f>
        <v>1.8062025261997734E-15</v>
      </c>
      <c r="H144" s="44">
        <f>Concentrations!H92*VLOOKUP(IF(ISBLANK($A144),$B144,$A144),Radionuclide_specific,9,FALSE)*VLOOKUP($B$104,Other_food_cons,3,FALSE)*Other_F_local</f>
        <v>5.6100386796860219E-11</v>
      </c>
      <c r="I144" s="44">
        <f>Concentrations!I92*VLOOKUP(IF(ISBLANK($A144),$B144,$A144),Radionuclide_specific,9,FALSE)*VLOOKUP($B$104,Other_food_cons,3,FALSE)*Other_F_local_coll</f>
        <v>8.5315088758590057E-12</v>
      </c>
      <c r="J144" s="44">
        <f>Concentrations!J92*VLOOKUP(IF(ISBLANK($A144),$B144,$A144),Radionuclide_specific,9,FALSE)*VLOOKUP($B$104,Other_food_cons,3,FALSE)*Other_F_local_coll</f>
        <v>6.6996338994971168E-13</v>
      </c>
      <c r="K144" s="44">
        <f>Concentrations!K92*VLOOKUP(IF(ISBLANK($A144),$B144,$A144),Radionuclide_specific,9,FALSE)*VLOOKUP($B$104,Other_food_cons,3,FALSE)*Other_F_local_coll</f>
        <v>1.8237960008830128E-13</v>
      </c>
      <c r="L144" s="44">
        <f>Concentrations!L92*VLOOKUP(IF(ISBLANK($A144),$B144,$A144),Radionuclide_specific,9,FALSE)*VLOOKUP($B$104,Other_food_cons,3,FALSE)*Other_F_local_coll</f>
        <v>8.8298034146561976E-14</v>
      </c>
      <c r="M144" s="57">
        <f>Concentrations!M92*VLOOKUP(IF(ISBLANK($A144),$B144,$A144),Radionuclide_specific,9,FALSE)*VLOOKUP($B$104,Other_food_cons,4,FALSE)*Other_F_local</f>
        <v>3.4154855269874984E-14</v>
      </c>
      <c r="N144" s="57">
        <f>Concentrations!N92*VLOOKUP(IF(ISBLANK($A144),$B144,$A144),Radionuclide_specific,9,FALSE)*VLOOKUP($B$104,Other_food_cons,4,FALSE)*Other_F_local_coll</f>
        <v>5.1941255225877792E-15</v>
      </c>
      <c r="O144" s="57">
        <f>Concentrations!O92*VLOOKUP(IF(ISBLANK($A144),$B144,$A144),Radionuclide_specific,9,FALSE)*VLOOKUP($B$104,Other_food_cons,4,FALSE)*Other_F_local_coll</f>
        <v>4.0788493495962648E-16</v>
      </c>
      <c r="P144" s="57">
        <f>Concentrations!P92*VLOOKUP(IF(ISBLANK($A144),$B144,$A144),Radionuclide_specific,9,FALSE)*VLOOKUP($B$104,Other_food_cons,4,FALSE)*Other_F_local_coll</f>
        <v>1.1103575573818032E-16</v>
      </c>
      <c r="Q144" s="57">
        <f>Concentrations!Q92*VLOOKUP(IF(ISBLANK($A144),$B144,$A144),Radionuclide_specific,9,FALSE)*VLOOKUP($B$104,Other_food_cons,4,FALSE)*Other_F_local_coll</f>
        <v>5.3757322348071391E-17</v>
      </c>
      <c r="R144" s="44">
        <f>Concentrations!R92*VLOOKUP(IF(ISBLANK($A144),$B144,$A144),Radionuclide_specific,9,FALSE)*VLOOKUP($B$104,Other_food_cons,5,FALSE)*Other_F_local</f>
        <v>1.4680692739622213E-13</v>
      </c>
      <c r="S144" s="44">
        <f>Concentrations!S92*VLOOKUP(IF(ISBLANK($A144),$B144,$A144),Radionuclide_specific,9,FALSE)*VLOOKUP($B$104,Other_food_cons,5,FALSE)*Other_F_local_coll</f>
        <v>2.2325774840977665E-14</v>
      </c>
      <c r="T144" s="44">
        <f>Concentrations!T92*VLOOKUP(IF(ISBLANK($A144),$B144,$A144),Radionuclide_specific,9,FALSE)*VLOOKUP($B$104,Other_food_cons,5,FALSE)*Other_F_local_coll</f>
        <v>1.7532012230614216E-15</v>
      </c>
      <c r="U144" s="44">
        <f>Concentrations!U92*VLOOKUP(IF(ISBLANK($A144),$B144,$A144),Radionuclide_specific,9,FALSE)*VLOOKUP($B$104,Other_food_cons,5,FALSE)*Other_F_local_coll</f>
        <v>4.7726210526259267E-16</v>
      </c>
      <c r="V144" s="44">
        <f>Concentrations!V92*VLOOKUP(IF(ISBLANK($A144),$B144,$A144),Radionuclide_specific,9,FALSE)*VLOOKUP($B$104,Other_food_cons,5,FALSE)*Other_F_local_coll</f>
        <v>2.3106370255737615E-16</v>
      </c>
      <c r="W144" s="57">
        <f t="shared" si="89"/>
        <v>5.7428924075772163E-11</v>
      </c>
      <c r="X144" s="57">
        <f t="shared" si="90"/>
        <v>8.7335471902825561E-12</v>
      </c>
      <c r="Y144" s="57">
        <f t="shared" si="91"/>
        <v>6.8582907982948683E-13</v>
      </c>
      <c r="Z144" s="57">
        <f t="shared" si="92"/>
        <v>1.866986094831513E-13</v>
      </c>
      <c r="AA144" s="57">
        <f t="shared" si="93"/>
        <v>9.038905769766719E-14</v>
      </c>
    </row>
    <row r="145" spans="1:32">
      <c r="A145" s="4"/>
      <c r="B145" s="107" t="s">
        <v>159</v>
      </c>
      <c r="C145" s="57">
        <f>Concentrations!C93*VLOOKUP(IF(ISBLANK($A145),$B145,$A145),Radionuclide_specific,9,FALSE)*VLOOKUP($B$104,Other_food_cons,2,FALSE)*Other_F_local</f>
        <v>2.9081903900508799E-15</v>
      </c>
      <c r="D145" s="57">
        <f>Concentrations!D93*VLOOKUP(IF(ISBLANK($A145),$B145,$A145),Radionuclide_specific,9,FALSE)*VLOOKUP($B$104,Other_food_cons,2,FALSE)*Other_F_local_coll</f>
        <v>4.4226525951146485E-16</v>
      </c>
      <c r="E145" s="57">
        <f>Concentrations!E93*VLOOKUP(IF(ISBLANK($A145),$B145,$A145),Radionuclide_specific,9,FALSE)*VLOOKUP($B$104,Other_food_cons,2,FALSE)*Other_F_local_coll</f>
        <v>3.473026129735539E-17</v>
      </c>
      <c r="F145" s="57">
        <f>Concentrations!F93*VLOOKUP(IF(ISBLANK($A145),$B145,$A145),Radionuclide_specific,9,FALSE)*VLOOKUP($B$104,Other_food_cons,2,FALSE)*Other_F_local_coll</f>
        <v>9.4543840176839038E-18</v>
      </c>
      <c r="G145" s="57">
        <f>Concentrations!G93*VLOOKUP(IF(ISBLANK($A145),$B145,$A145),Radionuclide_specific,9,FALSE)*VLOOKUP($B$104,Other_food_cons,2,FALSE)*Other_F_local_coll</f>
        <v>4.577285630761242E-18</v>
      </c>
      <c r="H145" s="44">
        <f>Concentrations!H93*VLOOKUP(IF(ISBLANK($A145),$B145,$A145),Radionuclide_specific,9,FALSE)*VLOOKUP($B$104,Other_food_cons,3,FALSE)*Other_F_local</f>
        <v>1.4615149311156143E-13</v>
      </c>
      <c r="I145" s="44">
        <f>Concentrations!I93*VLOOKUP(IF(ISBLANK($A145),$B145,$A145),Radionuclide_specific,9,FALSE)*VLOOKUP($B$104,Other_food_cons,3,FALSE)*Other_F_local_coll</f>
        <v>2.2226099174972494E-14</v>
      </c>
      <c r="J145" s="44">
        <f>Concentrations!J93*VLOOKUP(IF(ISBLANK($A145),$B145,$A145),Radionuclide_specific,9,FALSE)*VLOOKUP($B$104,Other_food_cons,3,FALSE)*Other_F_local_coll</f>
        <v>1.7453738799660773E-15</v>
      </c>
      <c r="K145" s="44">
        <f>Concentrations!K93*VLOOKUP(IF(ISBLANK($A145),$B145,$A145),Radionuclide_specific,9,FALSE)*VLOOKUP($B$104,Other_food_cons,3,FALSE)*Other_F_local_coll</f>
        <v>4.7513132061839009E-16</v>
      </c>
      <c r="L145" s="44">
        <f>Concentrations!L93*VLOOKUP(IF(ISBLANK($A145),$B145,$A145),Radionuclide_specific,9,FALSE)*VLOOKUP($B$104,Other_food_cons,3,FALSE)*Other_F_local_coll</f>
        <v>2.3003209543036374E-16</v>
      </c>
      <c r="M145" s="57">
        <f>Concentrations!M93*VLOOKUP(IF(ISBLANK($A145),$B145,$A145),Radionuclide_specific,9,FALSE)*VLOOKUP($B$104,Other_food_cons,4,FALSE)*Other_F_local</f>
        <v>4.0854163616460434E-15</v>
      </c>
      <c r="N145" s="57">
        <f>Concentrations!N93*VLOOKUP(IF(ISBLANK($A145),$B145,$A145),Radionuclide_specific,9,FALSE)*VLOOKUP($B$104,Other_food_cons,4,FALSE)*Other_F_local_coll</f>
        <v>6.2129279210091919E-16</v>
      </c>
      <c r="O145" s="57">
        <f>Concentrations!O93*VLOOKUP(IF(ISBLANK($A145),$B145,$A145),Radionuclide_specific,9,FALSE)*VLOOKUP($B$104,Other_food_cons,4,FALSE)*Other_F_local_coll</f>
        <v>4.8788957639728562E-17</v>
      </c>
      <c r="P145" s="57">
        <f>Concentrations!P93*VLOOKUP(IF(ISBLANK($A145),$B145,$A145),Radionuclide_specific,9,FALSE)*VLOOKUP($B$104,Other_food_cons,4,FALSE)*Other_F_local_coll</f>
        <v>1.3281487789544248E-17</v>
      </c>
      <c r="Q145" s="57">
        <f>Concentrations!Q93*VLOOKUP(IF(ISBLANK($A145),$B145,$A145),Radionuclide_specific,9,FALSE)*VLOOKUP($B$104,Other_food_cons,4,FALSE)*Other_F_local_coll</f>
        <v>6.4301559044461828E-18</v>
      </c>
      <c r="R145" s="44">
        <f>Concentrations!R93*VLOOKUP(IF(ISBLANK($A145),$B145,$A145),Radionuclide_specific,9,FALSE)*VLOOKUP($B$104,Other_food_cons,5,FALSE)*Other_F_local</f>
        <v>8.9961428928863108E-18</v>
      </c>
      <c r="S145" s="44">
        <f>Concentrations!S93*VLOOKUP(IF(ISBLANK($A145),$B145,$A145),Radionuclide_specific,9,FALSE)*VLOOKUP($B$104,Other_food_cons,5,FALSE)*Other_F_local_coll</f>
        <v>1.3680952542639333E-18</v>
      </c>
      <c r="T145" s="44">
        <f>Concentrations!T93*VLOOKUP(IF(ISBLANK($A145),$B145,$A145),Radionuclide_specific,9,FALSE)*VLOOKUP($B$104,Other_food_cons,5,FALSE)*Other_F_local_coll</f>
        <v>1.0743395425800234E-19</v>
      </c>
      <c r="U145" s="44">
        <f>Concentrations!U93*VLOOKUP(IF(ISBLANK($A145),$B145,$A145),Radionuclide_specific,9,FALSE)*VLOOKUP($B$104,Other_food_cons,5,FALSE)*Other_F_local_coll</f>
        <v>2.9246018375645951E-20</v>
      </c>
      <c r="V145" s="44">
        <f>Concentrations!V93*VLOOKUP(IF(ISBLANK($A145),$B145,$A145),Radionuclide_specific,9,FALSE)*VLOOKUP($B$104,Other_food_cons,5,FALSE)*Other_F_local_coll</f>
        <v>1.4159291543207035E-20</v>
      </c>
      <c r="W145" s="57">
        <f t="shared" si="89"/>
        <v>1.5315409600615125E-13</v>
      </c>
      <c r="X145" s="57">
        <f t="shared" si="90"/>
        <v>2.3291025321839143E-14</v>
      </c>
      <c r="Y145" s="57">
        <f t="shared" si="91"/>
        <v>1.8290005328574193E-15</v>
      </c>
      <c r="Z145" s="57">
        <f t="shared" si="92"/>
        <v>4.9789643844399377E-16</v>
      </c>
      <c r="AA145" s="57">
        <f t="shared" si="93"/>
        <v>2.4105369625711441E-16</v>
      </c>
    </row>
    <row r="146" spans="1:32">
      <c r="A146" s="4" t="s">
        <v>160</v>
      </c>
      <c r="B146" s="107"/>
      <c r="C146" s="57">
        <f>Concentrations!C94*VLOOKUP(IF(ISBLANK($A146),$B146,$A146),Radionuclide_specific,9,FALSE)*VLOOKUP($B$104,Other_food_cons,2,FALSE)*Other_F_local</f>
        <v>8.1013025530409184E-12</v>
      </c>
      <c r="D146" s="57">
        <f>Concentrations!D94*VLOOKUP(IF(ISBLANK($A146),$B146,$A146),Radionuclide_specific,9,FALSE)*VLOOKUP($B$104,Other_food_cons,2,FALSE)*Other_F_local_coll</f>
        <v>1.2320117283284E-12</v>
      </c>
      <c r="E146" s="57">
        <f>Concentrations!E94*VLOOKUP(IF(ISBLANK($A146),$B146,$A146),Radionuclide_specific,9,FALSE)*VLOOKUP($B$104,Other_food_cons,2,FALSE)*Other_F_local_coll</f>
        <v>9.674756912337038E-14</v>
      </c>
      <c r="F146" s="57">
        <f>Concentrations!F94*VLOOKUP(IF(ISBLANK($A146),$B146,$A146),Radionuclide_specific,9,FALSE)*VLOOKUP($B$104,Other_food_cons,2,FALSE)*Other_F_local_coll</f>
        <v>2.6336935531167715E-14</v>
      </c>
      <c r="G146" s="57">
        <f>Concentrations!G94*VLOOKUP(IF(ISBLANK($A146),$B146,$A146),Radionuclide_specific,9,FALSE)*VLOOKUP($B$104,Other_food_cons,2,FALSE)*Other_F_local_coll</f>
        <v>1.275087553354984E-14</v>
      </c>
      <c r="H146" s="44">
        <f>Concentrations!H94*VLOOKUP(IF(ISBLANK($A146),$B146,$A146),Radionuclide_specific,9,FALSE)*VLOOKUP($B$104,Other_food_cons,3,FALSE)*Other_F_local</f>
        <v>5.7083807803933256E-11</v>
      </c>
      <c r="I146" s="44">
        <f>Concentrations!I94*VLOOKUP(IF(ISBLANK($A146),$B146,$A146),Radionuclide_specific,9,FALSE)*VLOOKUP($B$104,Other_food_cons,3,FALSE)*Other_F_local_coll</f>
        <v>8.6810633539037021E-12</v>
      </c>
      <c r="J146" s="44">
        <f>Concentrations!J94*VLOOKUP(IF(ISBLANK($A146),$B146,$A146),Radionuclide_specific,9,FALSE)*VLOOKUP($B$104,Other_food_cons,3,FALSE)*Other_F_local_coll</f>
        <v>6.8170761493942789E-13</v>
      </c>
      <c r="K146" s="44">
        <f>Concentrations!K94*VLOOKUP(IF(ISBLANK($A146),$B146,$A146),Radionuclide_specific,9,FALSE)*VLOOKUP($B$104,Other_food_cons,3,FALSE)*Other_F_local_coll</f>
        <v>1.8557664723204727E-13</v>
      </c>
      <c r="L146" s="44">
        <f>Concentrations!L94*VLOOKUP(IF(ISBLANK($A146),$B146,$A146),Radionuclide_specific,9,FALSE)*VLOOKUP($B$104,Other_food_cons,3,FALSE)*Other_F_local_coll</f>
        <v>8.9845864109324021E-14</v>
      </c>
      <c r="M146" s="57">
        <f>Concentrations!M94*VLOOKUP(IF(ISBLANK($A146),$B146,$A146),Radionuclide_specific,9,FALSE)*VLOOKUP($B$104,Other_food_cons,4,FALSE)*Other_F_local</f>
        <v>9.0605241042778334E-12</v>
      </c>
      <c r="N146" s="57">
        <f>Concentrations!N94*VLOOKUP(IF(ISBLANK($A146),$B146,$A146),Radionuclide_specific,9,FALSE)*VLOOKUP($B$104,Other_food_cons,4,FALSE)*Other_F_local_coll</f>
        <v>1.37788607303432E-12</v>
      </c>
      <c r="O146" s="57">
        <f>Concentrations!O94*VLOOKUP(IF(ISBLANK($A146),$B146,$A146),Radionuclide_specific,9,FALSE)*VLOOKUP($B$104,Other_food_cons,4,FALSE)*Other_F_local_coll</f>
        <v>1.0820280767609984E-13</v>
      </c>
      <c r="P146" s="57">
        <f>Concentrations!P94*VLOOKUP(IF(ISBLANK($A146),$B146,$A146),Radionuclide_specific,9,FALSE)*VLOOKUP($B$104,Other_food_cons,4,FALSE)*Other_F_local_coll</f>
        <v>2.9455317543150536E-14</v>
      </c>
      <c r="Q146" s="57">
        <f>Concentrations!Q94*VLOOKUP(IF(ISBLANK($A146),$B146,$A146),Radionuclide_specific,9,FALSE)*VLOOKUP($B$104,Other_food_cons,4,FALSE)*Other_F_local_coll</f>
        <v>1.4260622210561613E-14</v>
      </c>
      <c r="R146" s="44">
        <f>Concentrations!R94*VLOOKUP(IF(ISBLANK($A146),$B146,$A146),Radionuclide_specific,9,FALSE)*VLOOKUP($B$104,Other_food_cons,5,FALSE)*Other_F_local</f>
        <v>2.4460790244093621E-11</v>
      </c>
      <c r="S146" s="44">
        <f>Concentrations!S94*VLOOKUP(IF(ISBLANK($A146),$B146,$A146),Radionuclide_specific,9,FALSE)*VLOOKUP($B$104,Other_food_cons,5,FALSE)*Other_F_local_coll</f>
        <v>3.7198932230462576E-12</v>
      </c>
      <c r="T146" s="44">
        <f>Concentrations!T94*VLOOKUP(IF(ISBLANK($A146),$B146,$A146),Radionuclide_specific,9,FALSE)*VLOOKUP($B$104,Other_food_cons,5,FALSE)*Other_F_local_coll</f>
        <v>2.9211623432881301E-13</v>
      </c>
      <c r="U146" s="44">
        <f>Concentrations!U94*VLOOKUP(IF(ISBLANK($A146),$B146,$A146),Radionuclide_specific,9,FALSE)*VLOOKUP($B$104,Other_food_cons,5,FALSE)*Other_F_local_coll</f>
        <v>7.9520824149234322E-14</v>
      </c>
      <c r="V146" s="44">
        <f>Concentrations!V94*VLOOKUP(IF(ISBLANK($A146),$B146,$A146),Radionuclide_specific,9,FALSE)*VLOOKUP($B$104,Other_food_cons,5,FALSE)*Other_F_local_coll</f>
        <v>3.8499548660558794E-14</v>
      </c>
      <c r="W146" s="57">
        <f t="shared" ref="W146" si="109">C146+H146+M146+R146</f>
        <v>9.8706424705345637E-11</v>
      </c>
      <c r="X146" s="57">
        <f t="shared" ref="X146" si="110">D146+I146+N146+S146</f>
        <v>1.5010854378312679E-11</v>
      </c>
      <c r="Y146" s="57">
        <f t="shared" ref="Y146" si="111">E146+J146+O146+T146</f>
        <v>1.1787742260677111E-12</v>
      </c>
      <c r="Z146" s="57">
        <f t="shared" ref="Z146" si="112">F146+K146+P146+U146</f>
        <v>3.208897244555998E-13</v>
      </c>
      <c r="AA146" s="57">
        <f t="shared" ref="AA146" si="113">G146+L146+Q146+V146</f>
        <v>1.5535691051399427E-13</v>
      </c>
    </row>
    <row r="147" spans="1:32">
      <c r="A147" s="4" t="s">
        <v>35</v>
      </c>
      <c r="B147" s="107"/>
      <c r="C147" s="57">
        <f>Concentrations!C95*VLOOKUP(IF(ISBLANK($A147),$B147,$A147),Radionuclide_specific,9,FALSE)*VLOOKUP($B$104,Other_food_cons,2,FALSE)*Other_F_local</f>
        <v>7.4399717340564835E-12</v>
      </c>
      <c r="D147" s="57">
        <f>Concentrations!D95*VLOOKUP(IF(ISBLANK($A147),$B147,$A147),Radionuclide_specific,9,FALSE)*VLOOKUP($B$104,Other_food_cons,2,FALSE)*Other_F_local_coll</f>
        <v>1.1314393448850636E-12</v>
      </c>
      <c r="E147" s="57">
        <f>Concentrations!E95*VLOOKUP(IF(ISBLANK($A147),$B147,$A147),Radionuclide_specific,9,FALSE)*VLOOKUP($B$104,Other_food_cons,2,FALSE)*Other_F_local_coll</f>
        <v>8.884980957662521E-14</v>
      </c>
      <c r="F147" s="57">
        <f>Concentrations!F95*VLOOKUP(IF(ISBLANK($A147),$B147,$A147),Radionuclide_specific,9,FALSE)*VLOOKUP($B$104,Other_food_cons,2,FALSE)*Other_F_local_coll</f>
        <v>2.4186982425578086E-14</v>
      </c>
      <c r="G147" s="57">
        <f>Concentrations!G95*VLOOKUP(IF(ISBLANK($A147),$B147,$A147),Radionuclide_specific,9,FALSE)*VLOOKUP($B$104,Other_food_cons,2,FALSE)*Other_F_local_coll</f>
        <v>1.1709988392781814E-14</v>
      </c>
      <c r="H147" s="44">
        <f>Concentrations!H95*VLOOKUP(IF(ISBLANK($A147),$B147,$A147),Radionuclide_specific,9,FALSE)*VLOOKUP($B$104,Other_food_cons,3,FALSE)*Other_F_local</f>
        <v>5.2423905137842247E-11</v>
      </c>
      <c r="I147" s="44">
        <f>Concentrations!I95*VLOOKUP(IF(ISBLANK($A147),$B147,$A147),Radionuclide_specific,9,FALSE)*VLOOKUP($B$104,Other_food_cons,3,FALSE)*Other_F_local_coll</f>
        <v>7.9724051388481594E-12</v>
      </c>
      <c r="J147" s="44">
        <f>Concentrations!J95*VLOOKUP(IF(ISBLANK($A147),$B147,$A147),Radionuclide_specific,9,FALSE)*VLOOKUP($B$104,Other_food_cons,3,FALSE)*Other_F_local_coll</f>
        <v>6.260580221614302E-13</v>
      </c>
      <c r="K147" s="44">
        <f>Concentrations!K95*VLOOKUP(IF(ISBLANK($A147),$B147,$A147),Radionuclide_specific,9,FALSE)*VLOOKUP($B$104,Other_food_cons,3,FALSE)*Other_F_local_coll</f>
        <v>1.7042753891725163E-13</v>
      </c>
      <c r="L147" s="44">
        <f>Concentrations!L95*VLOOKUP(IF(ISBLANK($A147),$B147,$A147),Radionuclide_specific,9,FALSE)*VLOOKUP($B$104,Other_food_cons,3,FALSE)*Other_F_local_coll</f>
        <v>8.2511512491153104E-14</v>
      </c>
      <c r="M147" s="57">
        <f>Concentrations!M95*VLOOKUP(IF(ISBLANK($A147),$B147,$A147),Radionuclide_specific,9,FALSE)*VLOOKUP($B$104,Other_food_cons,4,FALSE)*Other_F_local</f>
        <v>8.3208894853903924E-12</v>
      </c>
      <c r="N147" s="57">
        <f>Concentrations!N95*VLOOKUP(IF(ISBLANK($A147),$B147,$A147),Radionuclide_specific,9,FALSE)*VLOOKUP($B$104,Other_food_cons,4,FALSE)*Other_F_local_coll</f>
        <v>1.2654055801201309E-12</v>
      </c>
      <c r="O147" s="57">
        <f>Concentrations!O95*VLOOKUP(IF(ISBLANK($A147),$B147,$A147),Radionuclide_specific,9,FALSE)*VLOOKUP($B$104,Other_food_cons,4,FALSE)*Other_F_local_coll</f>
        <v>9.9369926756695737E-14</v>
      </c>
      <c r="P147" s="57">
        <f>Concentrations!P95*VLOOKUP(IF(ISBLANK($A147),$B147,$A147),Radionuclide_specific,9,FALSE)*VLOOKUP($B$104,Other_food_cons,4,FALSE)*Other_F_local_coll</f>
        <v>2.7050802737201228E-14</v>
      </c>
      <c r="Q147" s="57">
        <f>Concentrations!Q95*VLOOKUP(IF(ISBLANK($A147),$B147,$A147),Radionuclide_specific,9,FALSE)*VLOOKUP($B$104,Other_food_cons,4,FALSE)*Other_F_local_coll</f>
        <v>1.3096490520995036E-14</v>
      </c>
      <c r="R147" s="44">
        <f>Concentrations!R95*VLOOKUP(IF(ISBLANK($A147),$B147,$A147),Radionuclide_specific,9,FALSE)*VLOOKUP($B$104,Other_food_cons,5,FALSE)*Other_F_local</f>
        <v>2.2463991045542422E-11</v>
      </c>
      <c r="S147" s="44">
        <f>Concentrations!S95*VLOOKUP(IF(ISBLANK($A147),$B147,$A147),Radionuclide_specific,9,FALSE)*VLOOKUP($B$104,Other_food_cons,5,FALSE)*Other_F_local_coll</f>
        <v>3.4162284778217269E-12</v>
      </c>
      <c r="T147" s="44">
        <f>Concentrations!T95*VLOOKUP(IF(ISBLANK($A147),$B147,$A147),Radionuclide_specific,9,FALSE)*VLOOKUP($B$104,Other_food_cons,5,FALSE)*Other_F_local_coll</f>
        <v>2.6827001473555671E-13</v>
      </c>
      <c r="U147" s="44">
        <f>Concentrations!U95*VLOOKUP(IF(ISBLANK($A147),$B147,$A147),Radionuclide_specific,9,FALSE)*VLOOKUP($B$104,Other_food_cons,5,FALSE)*Other_F_local_coll</f>
        <v>7.3029330762072097E-14</v>
      </c>
      <c r="V147" s="44">
        <f>Concentrations!V95*VLOOKUP(IF(ISBLANK($A147),$B147,$A147),Radionuclide_specific,9,FALSE)*VLOOKUP($B$104,Other_food_cons,5,FALSE)*Other_F_local_coll</f>
        <v>3.535673034814507E-14</v>
      </c>
      <c r="W147" s="57">
        <f t="shared" si="89"/>
        <v>9.0648757402831548E-11</v>
      </c>
      <c r="X147" s="57">
        <f t="shared" si="90"/>
        <v>1.3785478541675081E-11</v>
      </c>
      <c r="Y147" s="57">
        <f t="shared" si="91"/>
        <v>1.0825477732303079E-12</v>
      </c>
      <c r="Z147" s="57">
        <f t="shared" si="92"/>
        <v>2.9469465484210305E-13</v>
      </c>
      <c r="AA147" s="57">
        <f t="shared" si="93"/>
        <v>1.4267472175307503E-13</v>
      </c>
    </row>
    <row r="148" spans="1:32">
      <c r="A148" s="4"/>
      <c r="B148" s="107" t="s">
        <v>36</v>
      </c>
      <c r="C148" s="57">
        <f>Concentrations!C96*VLOOKUP(IF(ISBLANK($A148),$B148,$A148),Radionuclide_specific,9,FALSE)*VLOOKUP($B$104,Other_food_cons,2,FALSE)*Other_F_local</f>
        <v>3.4071621154603988E-14</v>
      </c>
      <c r="D148" s="57">
        <f>Concentrations!D96*VLOOKUP(IF(ISBLANK($A148),$B148,$A148),Radionuclide_specific,9,FALSE)*VLOOKUP($B$104,Other_food_cons,2,FALSE)*Other_F_local_coll</f>
        <v>5.1814676313721255E-15</v>
      </c>
      <c r="E148" s="57">
        <f>Concentrations!E96*VLOOKUP(IF(ISBLANK($A148),$B148,$A148),Radionuclide_specific,9,FALSE)*VLOOKUP($B$104,Other_food_cons,2,FALSE)*Other_F_local_coll</f>
        <v>4.0689093450398553E-16</v>
      </c>
      <c r="F148" s="57">
        <f>Concentrations!F96*VLOOKUP(IF(ISBLANK($A148),$B148,$A148),Radionuclide_specific,9,FALSE)*VLOOKUP($B$104,Other_food_cons,2,FALSE)*Other_F_local_coll</f>
        <v>1.1076516572033321E-16</v>
      </c>
      <c r="G148" s="57">
        <f>Concentrations!G96*VLOOKUP(IF(ISBLANK($A148),$B148,$A148),Radionuclide_specific,9,FALSE)*VLOOKUP($B$104,Other_food_cons,2,FALSE)*Other_F_local_coll</f>
        <v>5.3626317747599531E-17</v>
      </c>
      <c r="H148" s="44">
        <f>Concentrations!H96*VLOOKUP(IF(ISBLANK($A148),$B148,$A148),Radionuclide_specific,9,FALSE)*VLOOKUP($B$104,Other_food_cons,3,FALSE)*Other_F_local</f>
        <v>1.7026800243038287E-12</v>
      </c>
      <c r="I148" s="44">
        <f>Concentrations!I96*VLOOKUP(IF(ISBLANK($A148),$B148,$A148),Radionuclide_specific,9,FALSE)*VLOOKUP($B$104,Other_food_cons,3,FALSE)*Other_F_local_coll</f>
        <v>2.589363562268317E-13</v>
      </c>
      <c r="J148" s="44">
        <f>Concentrations!J96*VLOOKUP(IF(ISBLANK($A148),$B148,$A148),Radionuclide_specific,9,FALSE)*VLOOKUP($B$104,Other_food_cons,3,FALSE)*Other_F_local_coll</f>
        <v>2.0333786382120449E-14</v>
      </c>
      <c r="K148" s="44">
        <f>Concentrations!K96*VLOOKUP(IF(ISBLANK($A148),$B148,$A148),Radionuclide_specific,9,FALSE)*VLOOKUP($B$104,Other_food_cons,3,FALSE)*Other_F_local_coll</f>
        <v>5.5353290706341978E-15</v>
      </c>
      <c r="L148" s="44">
        <f>Concentrations!L96*VLOOKUP(IF(ISBLANK($A148),$B148,$A148),Radionuclide_specific,9,FALSE)*VLOOKUP($B$104,Other_food_cons,3,FALSE)*Other_F_local_coll</f>
        <v>2.679897724604436E-15</v>
      </c>
      <c r="M148" s="57">
        <f>Concentrations!M96*VLOOKUP(IF(ISBLANK($A148),$B148,$A148),Radionuclide_specific,9,FALSE)*VLOOKUP($B$104,Other_food_cons,4,FALSE)*Other_F_local</f>
        <v>1.1630205819409335E-15</v>
      </c>
      <c r="N148" s="57">
        <f>Concentrations!N96*VLOOKUP(IF(ISBLANK($A148),$B148,$A148),Radionuclide_specific,9,FALSE)*VLOOKUP($B$104,Other_food_cons,4,FALSE)*Other_F_local_coll</f>
        <v>1.7686723718258486E-16</v>
      </c>
      <c r="O148" s="57">
        <f>Concentrations!O96*VLOOKUP(IF(ISBLANK($A148),$B148,$A148),Radionuclide_specific,9,FALSE)*VLOOKUP($B$104,Other_food_cons,4,FALSE)*Other_F_local_coll</f>
        <v>1.3889052396010529E-17</v>
      </c>
      <c r="P148" s="57">
        <f>Concentrations!P96*VLOOKUP(IF(ISBLANK($A148),$B148,$A148),Radionuclide_specific,9,FALSE)*VLOOKUP($B$104,Other_food_cons,4,FALSE)*Other_F_local_coll</f>
        <v>3.7809227482983613E-18</v>
      </c>
      <c r="Q148" s="57">
        <f>Concentrations!Q96*VLOOKUP(IF(ISBLANK($A148),$B148,$A148),Radionuclide_specific,9,FALSE)*VLOOKUP($B$104,Other_food_cons,4,FALSE)*Other_F_local_coll</f>
        <v>1.8305119968069071E-18</v>
      </c>
      <c r="R148" s="44">
        <f>Concentrations!R96*VLOOKUP(IF(ISBLANK($A148),$B148,$A148),Radionuclide_specific,9,FALSE)*VLOOKUP($B$104,Other_food_cons,5,FALSE)*Other_F_local</f>
        <v>3.9682868688901857E-16</v>
      </c>
      <c r="S148" s="44">
        <f>Concentrations!S96*VLOOKUP(IF(ISBLANK($A148),$B148,$A148),Radionuclide_specific,9,FALSE)*VLOOKUP($B$104,Other_food_cons,5,FALSE)*Other_F_local_coll</f>
        <v>6.0348023564400093E-17</v>
      </c>
      <c r="T148" s="44">
        <f>Concentrations!T96*VLOOKUP(IF(ISBLANK($A148),$B148,$A148),Radionuclide_specific,9,FALSE)*VLOOKUP($B$104,Other_food_cons,5,FALSE)*Other_F_local_coll</f>
        <v>4.7390170991157507E-18</v>
      </c>
      <c r="U148" s="44">
        <f>Concentrations!U96*VLOOKUP(IF(ISBLANK($A148),$B148,$A148),Radionuclide_specific,9,FALSE)*VLOOKUP($B$104,Other_food_cons,5,FALSE)*Other_F_local_coll</f>
        <v>1.290070556560673E-18</v>
      </c>
      <c r="V148" s="44">
        <f>Concentrations!V96*VLOOKUP(IF(ISBLANK($A148),$B148,$A148),Radionuclide_specific,9,FALSE)*VLOOKUP($B$104,Other_food_cons,5,FALSE)*Other_F_local_coll</f>
        <v>6.245802381374986E-19</v>
      </c>
      <c r="W148" s="57">
        <f t="shared" si="89"/>
        <v>1.7383114947272627E-12</v>
      </c>
      <c r="X148" s="57">
        <f t="shared" si="90"/>
        <v>2.6435503911895085E-13</v>
      </c>
      <c r="Y148" s="57">
        <f t="shared" si="91"/>
        <v>2.075930538611956E-14</v>
      </c>
      <c r="Z148" s="57">
        <f t="shared" si="92"/>
        <v>5.6511652296593903E-15</v>
      </c>
      <c r="AA148" s="57">
        <f t="shared" si="93"/>
        <v>2.7359791345869801E-15</v>
      </c>
    </row>
    <row r="149" spans="1:32">
      <c r="A149" s="4"/>
      <c r="B149" s="107" t="s">
        <v>37</v>
      </c>
      <c r="C149" s="57">
        <f>Concentrations!C97*VLOOKUP(IF(ISBLANK($A149),$B149,$A149),Radionuclide_specific,9,FALSE)*VLOOKUP($B$104,Other_food_cons,2,FALSE)*Other_F_local</f>
        <v>0</v>
      </c>
      <c r="D149" s="57">
        <f>Concentrations!D97*VLOOKUP(IF(ISBLANK($A149),$B149,$A149),Radionuclide_specific,9,FALSE)*VLOOKUP($B$104,Other_food_cons,2,FALSE)*Other_F_local_coll</f>
        <v>0</v>
      </c>
      <c r="E149" s="57">
        <f>Concentrations!E97*VLOOKUP(IF(ISBLANK($A149),$B149,$A149),Radionuclide_specific,9,FALSE)*VLOOKUP($B$104,Other_food_cons,2,FALSE)*Other_F_local_coll</f>
        <v>0</v>
      </c>
      <c r="F149" s="57">
        <f>Concentrations!F97*VLOOKUP(IF(ISBLANK($A149),$B149,$A149),Radionuclide_specific,9,FALSE)*VLOOKUP($B$104,Other_food_cons,2,FALSE)*Other_F_local_coll</f>
        <v>0</v>
      </c>
      <c r="G149" s="57">
        <f>Concentrations!G97*VLOOKUP(IF(ISBLANK($A149),$B149,$A149),Radionuclide_specific,9,FALSE)*VLOOKUP($B$104,Other_food_cons,2,FALSE)*Other_F_local_coll</f>
        <v>0</v>
      </c>
      <c r="H149" s="44">
        <f>Concentrations!H97*VLOOKUP(IF(ISBLANK($A149),$B149,$A149),Radionuclide_specific,9,FALSE)*VLOOKUP($B$104,Other_food_cons,3,FALSE)*Other_F_local</f>
        <v>0</v>
      </c>
      <c r="I149" s="44">
        <f>Concentrations!I97*VLOOKUP(IF(ISBLANK($A149),$B149,$A149),Radionuclide_specific,9,FALSE)*VLOOKUP($B$104,Other_food_cons,3,FALSE)*Other_F_local_coll</f>
        <v>0</v>
      </c>
      <c r="J149" s="44">
        <f>Concentrations!J97*VLOOKUP(IF(ISBLANK($A149),$B149,$A149),Radionuclide_specific,9,FALSE)*VLOOKUP($B$104,Other_food_cons,3,FALSE)*Other_F_local_coll</f>
        <v>0</v>
      </c>
      <c r="K149" s="44">
        <f>Concentrations!K97*VLOOKUP(IF(ISBLANK($A149),$B149,$A149),Radionuclide_specific,9,FALSE)*VLOOKUP($B$104,Other_food_cons,3,FALSE)*Other_F_local_coll</f>
        <v>0</v>
      </c>
      <c r="L149" s="44">
        <f>Concentrations!L97*VLOOKUP(IF(ISBLANK($A149),$B149,$A149),Radionuclide_specific,9,FALSE)*VLOOKUP($B$104,Other_food_cons,3,FALSE)*Other_F_local_coll</f>
        <v>0</v>
      </c>
      <c r="M149" s="57">
        <f>Concentrations!M97*VLOOKUP(IF(ISBLANK($A149),$B149,$A149),Radionuclide_specific,9,FALSE)*VLOOKUP($B$104,Other_food_cons,4,FALSE)*Other_F_local</f>
        <v>0</v>
      </c>
      <c r="N149" s="57">
        <f>Concentrations!N97*VLOOKUP(IF(ISBLANK($A149),$B149,$A149),Radionuclide_specific,9,FALSE)*VLOOKUP($B$104,Other_food_cons,4,FALSE)*Other_F_local_coll</f>
        <v>0</v>
      </c>
      <c r="O149" s="57">
        <f>Concentrations!O97*VLOOKUP(IF(ISBLANK($A149),$B149,$A149),Radionuclide_specific,9,FALSE)*VLOOKUP($B$104,Other_food_cons,4,FALSE)*Other_F_local_coll</f>
        <v>0</v>
      </c>
      <c r="P149" s="57">
        <f>Concentrations!P97*VLOOKUP(IF(ISBLANK($A149),$B149,$A149),Radionuclide_specific,9,FALSE)*VLOOKUP($B$104,Other_food_cons,4,FALSE)*Other_F_local_coll</f>
        <v>0</v>
      </c>
      <c r="Q149" s="57">
        <f>Concentrations!Q97*VLOOKUP(IF(ISBLANK($A149),$B149,$A149),Radionuclide_specific,9,FALSE)*VLOOKUP($B$104,Other_food_cons,4,FALSE)*Other_F_local_coll</f>
        <v>0</v>
      </c>
      <c r="R149" s="44">
        <f>Concentrations!R97*VLOOKUP(IF(ISBLANK($A149),$B149,$A149),Radionuclide_specific,9,FALSE)*VLOOKUP($B$104,Other_food_cons,5,FALSE)*Other_F_local</f>
        <v>0</v>
      </c>
      <c r="S149" s="44">
        <f>Concentrations!S97*VLOOKUP(IF(ISBLANK($A149),$B149,$A149),Radionuclide_specific,9,FALSE)*VLOOKUP($B$104,Other_food_cons,5,FALSE)*Other_F_local_coll</f>
        <v>0</v>
      </c>
      <c r="T149" s="44">
        <f>Concentrations!T97*VLOOKUP(IF(ISBLANK($A149),$B149,$A149),Radionuclide_specific,9,FALSE)*VLOOKUP($B$104,Other_food_cons,5,FALSE)*Other_F_local_coll</f>
        <v>0</v>
      </c>
      <c r="U149" s="44">
        <f>Concentrations!U97*VLOOKUP(IF(ISBLANK($A149),$B149,$A149),Radionuclide_specific,9,FALSE)*VLOOKUP($B$104,Other_food_cons,5,FALSE)*Other_F_local_coll</f>
        <v>0</v>
      </c>
      <c r="V149" s="44">
        <f>Concentrations!V97*VLOOKUP(IF(ISBLANK($A149),$B149,$A149),Radionuclide_specific,9,FALSE)*VLOOKUP($B$104,Other_food_cons,5,FALSE)*Other_F_local_coll</f>
        <v>0</v>
      </c>
      <c r="W149" s="57">
        <f t="shared" si="89"/>
        <v>0</v>
      </c>
      <c r="X149" s="57">
        <f t="shared" si="90"/>
        <v>0</v>
      </c>
      <c r="Y149" s="57">
        <f t="shared" si="91"/>
        <v>0</v>
      </c>
      <c r="Z149" s="57">
        <f t="shared" si="92"/>
        <v>0</v>
      </c>
      <c r="AA149" s="57">
        <f t="shared" si="93"/>
        <v>0</v>
      </c>
    </row>
    <row r="150" spans="1:32">
      <c r="A150" s="4" t="s">
        <v>15</v>
      </c>
      <c r="B150" s="107"/>
      <c r="C150" s="57">
        <f>Concentrations!C98*VLOOKUP(IF(ISBLANK($A150),$B150,$A150),Radionuclide_specific,9,FALSE)*VLOOKUP($B$104,Other_food_cons,2,FALSE)*Other_F_local</f>
        <v>7.731385477369339E-12</v>
      </c>
      <c r="D150" s="57">
        <f>Concentrations!D98*VLOOKUP(IF(ISBLANK($A150),$B150,$A150),Radionuclide_specific,9,FALSE)*VLOOKUP($B$104,Other_food_cons,2,FALSE)*Other_F_local_coll</f>
        <v>1.1757562867830443E-12</v>
      </c>
      <c r="E150" s="57">
        <f>Concentrations!E98*VLOOKUP(IF(ISBLANK($A150),$B150,$A150),Radionuclide_specific,9,FALSE)*VLOOKUP($B$104,Other_food_cons,2,FALSE)*Other_F_local_coll</f>
        <v>9.2329925360043113E-14</v>
      </c>
      <c r="F150" s="57">
        <f>Concentrations!F98*VLOOKUP(IF(ISBLANK($A150),$B150,$A150),Radionuclide_specific,9,FALSE)*VLOOKUP($B$104,Other_food_cons,2,FALSE)*Other_F_local_coll</f>
        <v>2.5134345630668412E-14</v>
      </c>
      <c r="G150" s="57">
        <f>Concentrations!G98*VLOOKUP(IF(ISBLANK($A150),$B150,$A150),Radionuclide_specific,9,FALSE)*VLOOKUP($B$104,Other_food_cons,2,FALSE)*Other_F_local_coll</f>
        <v>1.2168646059795995E-14</v>
      </c>
      <c r="H150" s="44">
        <f>Concentrations!H98*VLOOKUP(IF(ISBLANK($A150),$B150,$A150),Radionuclide_specific,9,FALSE)*VLOOKUP($B$104,Other_food_cons,3,FALSE)*Other_F_local</f>
        <v>2.0803136911960565E-10</v>
      </c>
      <c r="I150" s="44">
        <f>Concentrations!I98*VLOOKUP(IF(ISBLANK($A150),$B150,$A150),Radionuclide_specific,9,FALSE)*VLOOKUP($B$104,Other_food_cons,3,FALSE)*Other_F_local_coll</f>
        <v>3.1636527606392922E-11</v>
      </c>
      <c r="J150" s="44">
        <f>Concentrations!J98*VLOOKUP(IF(ISBLANK($A150),$B150,$A150),Radionuclide_specific,9,FALSE)*VLOOKUP($B$104,Other_food_cons,3,FALSE)*Other_F_local_coll</f>
        <v>2.4843568904413581E-12</v>
      </c>
      <c r="K150" s="44">
        <f>Concentrations!K98*VLOOKUP(IF(ISBLANK($A150),$B150,$A150),Radionuclide_specific,9,FALSE)*VLOOKUP($B$104,Other_food_cons,3,FALSE)*Other_F_local_coll</f>
        <v>6.7629952597479891E-13</v>
      </c>
      <c r="L150" s="44">
        <f>Concentrations!L98*VLOOKUP(IF(ISBLANK($A150),$B150,$A150),Radionuclide_specific,9,FALSE)*VLOOKUP($B$104,Other_food_cons,3,FALSE)*Other_F_local_coll</f>
        <v>3.2742644996309294E-13</v>
      </c>
      <c r="M150" s="57">
        <f>Concentrations!M98*VLOOKUP(IF(ISBLANK($A150),$B150,$A150),Radionuclide_specific,9,FALSE)*VLOOKUP($B$104,Other_food_cons,4,FALSE)*Other_F_local</f>
        <v>1.2827432859765018E-13</v>
      </c>
      <c r="N150" s="57">
        <f>Concentrations!N98*VLOOKUP(IF(ISBLANK($A150),$B150,$A150),Radionuclide_specific,9,FALSE)*VLOOKUP($B$104,Other_food_cons,4,FALSE)*Other_F_local_coll</f>
        <v>1.9507415420305578E-14</v>
      </c>
      <c r="O150" s="57">
        <f>Concentrations!O98*VLOOKUP(IF(ISBLANK($A150),$B150,$A150),Radionuclide_specific,9,FALSE)*VLOOKUP($B$104,Other_food_cons,4,FALSE)*Other_F_local_coll</f>
        <v>1.531880569103449E-15</v>
      </c>
      <c r="P150" s="57">
        <f>Concentrations!P98*VLOOKUP(IF(ISBLANK($A150),$B150,$A150),Radionuclide_specific,9,FALSE)*VLOOKUP($B$104,Other_food_cons,4,FALSE)*Other_F_local_coll</f>
        <v>4.1701339558770702E-16</v>
      </c>
      <c r="Q150" s="57">
        <f>Concentrations!Q98*VLOOKUP(IF(ISBLANK($A150),$B150,$A150),Radionuclide_specific,9,FALSE)*VLOOKUP($B$104,Other_food_cons,4,FALSE)*Other_F_local_coll</f>
        <v>2.0189459028162295E-16</v>
      </c>
      <c r="R150" s="44">
        <f>Concentrations!R98*VLOOKUP(IF(ISBLANK($A150),$B150,$A150),Radionuclide_specific,9,FALSE)*VLOOKUP($B$104,Other_food_cons,5,FALSE)*Other_F_local</f>
        <v>3.86264633879994E-12</v>
      </c>
      <c r="S150" s="44">
        <f>Concentrations!S98*VLOOKUP(IF(ISBLANK($A150),$B150,$A150),Radionuclide_specific,9,FALSE)*VLOOKUP($B$104,Other_food_cons,5,FALSE)*Other_F_local_coll</f>
        <v>5.8741485982779222E-13</v>
      </c>
      <c r="T150" s="44">
        <f>Concentrations!T98*VLOOKUP(IF(ISBLANK($A150),$B150,$A150),Radionuclide_specific,9,FALSE)*VLOOKUP($B$104,Other_food_cons,5,FALSE)*Other_F_local_coll</f>
        <v>4.6128581894870272E-14</v>
      </c>
      <c r="U150" s="44">
        <f>Concentrations!U98*VLOOKUP(IF(ISBLANK($A150),$B150,$A150),Radionuclide_specific,9,FALSE)*VLOOKUP($B$104,Other_food_cons,5,FALSE)*Other_F_local_coll</f>
        <v>1.2557269122411878E-14</v>
      </c>
      <c r="V150" s="44">
        <f>Concentrations!V98*VLOOKUP(IF(ISBLANK($A150),$B150,$A150),Radionuclide_specific,9,FALSE)*VLOOKUP($B$104,Other_food_cons,5,FALSE)*Other_F_local_coll</f>
        <v>6.0795282150407659E-15</v>
      </c>
      <c r="W150" s="57">
        <f t="shared" si="89"/>
        <v>2.1975367526437258E-10</v>
      </c>
      <c r="X150" s="57">
        <f t="shared" si="90"/>
        <v>3.341920616842406E-11</v>
      </c>
      <c r="Y150" s="57">
        <f t="shared" si="91"/>
        <v>2.6243472782653749E-12</v>
      </c>
      <c r="Z150" s="57">
        <f t="shared" si="92"/>
        <v>7.144081541234669E-13</v>
      </c>
      <c r="AA150" s="57">
        <f t="shared" si="93"/>
        <v>3.4587651882821133E-13</v>
      </c>
    </row>
    <row r="151" spans="1:32">
      <c r="A151" s="4" t="s">
        <v>22</v>
      </c>
      <c r="B151" s="107"/>
      <c r="C151" s="57">
        <f>Concentrations!C99*VLOOKUP(IF(ISBLANK($A151),$B151,$A151),Radionuclide_specific,9,FALSE)*VLOOKUP($B$104,Other_food_cons,2,FALSE)*Other_F_local</f>
        <v>7.7313854300341417E-12</v>
      </c>
      <c r="D151" s="57">
        <f>Concentrations!D99*VLOOKUP(IF(ISBLANK($A151),$B151,$A151),Radionuclide_specific,9,FALSE)*VLOOKUP($B$104,Other_food_cons,2,FALSE)*Other_F_local_coll</f>
        <v>1.1757562147976855E-12</v>
      </c>
      <c r="E151" s="57">
        <f>Concentrations!E99*VLOOKUP(IF(ISBLANK($A151),$B151,$A151),Radionuclide_specific,9,FALSE)*VLOOKUP($B$104,Other_food_cons,2,FALSE)*Other_F_local_coll</f>
        <v>9.232989144280099E-14</v>
      </c>
      <c r="F151" s="57">
        <f>Concentrations!F99*VLOOKUP(IF(ISBLANK($A151),$B151,$A151),Radionuclide_specific,9,FALSE)*VLOOKUP($B$104,Other_food_cons,2,FALSE)*Other_F_local_coll</f>
        <v>2.5134322548026253E-14</v>
      </c>
      <c r="G151" s="57">
        <f>Concentrations!G99*VLOOKUP(IF(ISBLANK($A151),$B151,$A151),Radionuclide_specific,9,FALSE)*VLOOKUP($B$104,Other_food_cons,2,FALSE)*Other_F_local_coll</f>
        <v>1.2168627434258607E-14</v>
      </c>
      <c r="H151" s="44">
        <f>Concentrations!H99*VLOOKUP(IF(ISBLANK($A151),$B151,$A151),Radionuclide_specific,9,FALSE)*VLOOKUP($B$104,Other_food_cons,3,FALSE)*Other_F_local</f>
        <v>2.0803136784593923E-10</v>
      </c>
      <c r="I151" s="44">
        <f>Concentrations!I99*VLOOKUP(IF(ISBLANK($A151),$B151,$A151),Radionuclide_specific,9,FALSE)*VLOOKUP($B$104,Other_food_cons,3,FALSE)*Other_F_local_coll</f>
        <v>3.1636525669455129E-11</v>
      </c>
      <c r="J151" s="44">
        <f>Concentrations!J99*VLOOKUP(IF(ISBLANK($A151),$B151,$A151),Radionuclide_specific,9,FALSE)*VLOOKUP($B$104,Other_food_cons,3,FALSE)*Other_F_local_coll</f>
        <v>2.484355977817051E-12</v>
      </c>
      <c r="K151" s="44">
        <f>Concentrations!K99*VLOOKUP(IF(ISBLANK($A151),$B151,$A151),Radionuclide_specific,9,FALSE)*VLOOKUP($B$104,Other_food_cons,3,FALSE)*Other_F_local_coll</f>
        <v>6.7629890488124896E-13</v>
      </c>
      <c r="L151" s="44">
        <f>Concentrations!L99*VLOOKUP(IF(ISBLANK($A151),$B151,$A151),Radionuclide_specific,9,FALSE)*VLOOKUP($B$104,Other_food_cons,3,FALSE)*Other_F_local_coll</f>
        <v>3.2742594879857921E-13</v>
      </c>
      <c r="M151" s="57">
        <f>Concentrations!M99*VLOOKUP(IF(ISBLANK($A151),$B151,$A151),Radionuclide_specific,9,FALSE)*VLOOKUP($B$104,Other_food_cons,4,FALSE)*Other_F_local</f>
        <v>1.2827432781229409E-13</v>
      </c>
      <c r="N151" s="57">
        <f>Concentrations!N99*VLOOKUP(IF(ISBLANK($A151),$B151,$A151),Radionuclide_specific,9,FALSE)*VLOOKUP($B$104,Other_food_cons,4,FALSE)*Other_F_local_coll</f>
        <v>1.9507414225969379E-14</v>
      </c>
      <c r="O151" s="57">
        <f>Concentrations!O99*VLOOKUP(IF(ISBLANK($A151),$B151,$A151),Radionuclide_specific,9,FALSE)*VLOOKUP($B$104,Other_food_cons,4,FALSE)*Other_F_local_coll</f>
        <v>1.5318800063697098E-15</v>
      </c>
      <c r="P151" s="57">
        <f>Concentrations!P99*VLOOKUP(IF(ISBLANK($A151),$B151,$A151),Radionuclide_specific,9,FALSE)*VLOOKUP($B$104,Other_food_cons,4,FALSE)*Other_F_local_coll</f>
        <v>4.1701301261489645E-16</v>
      </c>
      <c r="Q151" s="57">
        <f>Concentrations!Q99*VLOOKUP(IF(ISBLANK($A151),$B151,$A151),Radionuclide_specific,9,FALSE)*VLOOKUP($B$104,Other_food_cons,4,FALSE)*Other_F_local_coll</f>
        <v>2.0189428125831657E-16</v>
      </c>
      <c r="R151" s="44">
        <f>Concentrations!R99*VLOOKUP(IF(ISBLANK($A151),$B151,$A151),Radionuclide_specific,9,FALSE)*VLOOKUP($B$104,Other_food_cons,5,FALSE)*Other_F_local</f>
        <v>3.8582519507424026E-12</v>
      </c>
      <c r="S151" s="44">
        <f>Concentrations!S99*VLOOKUP(IF(ISBLANK($A151),$B151,$A151),Radionuclide_specific,9,FALSE)*VLOOKUP($B$104,Other_food_cons,5,FALSE)*Other_F_local_coll</f>
        <v>5.8674654761334808E-13</v>
      </c>
      <c r="T151" s="44">
        <f>Concentrations!T99*VLOOKUP(IF(ISBLANK($A151),$B151,$A151),Radionuclide_specific,9,FALSE)*VLOOKUP($B$104,Other_food_cons,5,FALSE)*Other_F_local_coll</f>
        <v>4.6076086491195421E-14</v>
      </c>
      <c r="U151" s="44">
        <f>Concentrations!U99*VLOOKUP(IF(ISBLANK($A151),$B151,$A151),Radionuclide_specific,9,FALSE)*VLOOKUP($B$104,Other_food_cons,5,FALSE)*Other_F_local_coll</f>
        <v>1.2542971745373559E-14</v>
      </c>
      <c r="V151" s="44">
        <f>Concentrations!V99*VLOOKUP(IF(ISBLANK($A151),$B151,$A151),Radionuclide_specific,9,FALSE)*VLOOKUP($B$104,Other_food_cons,5,FALSE)*Other_F_local_coll</f>
        <v>6.0726025058458976E-15</v>
      </c>
      <c r="W151" s="57">
        <f t="shared" si="89"/>
        <v>2.1974927955452807E-10</v>
      </c>
      <c r="X151" s="57">
        <f t="shared" si="90"/>
        <v>3.3418535846092139E-11</v>
      </c>
      <c r="Y151" s="57">
        <f t="shared" si="91"/>
        <v>2.6242938357574173E-12</v>
      </c>
      <c r="Z151" s="57">
        <f t="shared" si="92"/>
        <v>7.1439321218726361E-13</v>
      </c>
      <c r="AA151" s="57">
        <f t="shared" si="93"/>
        <v>3.4586907301994205E-13</v>
      </c>
    </row>
    <row r="152" spans="1:32">
      <c r="A152" s="4" t="s">
        <v>8</v>
      </c>
      <c r="B152" s="107"/>
      <c r="C152" s="57">
        <f>Concentrations!C100*VLOOKUP(IF(ISBLANK($A152),$B152,$A152),Radionuclide_specific,9,FALSE)*VLOOKUP($B$104,Other_food_cons,2,FALSE)*Other_F_local</f>
        <v>8.8018839060521993E-12</v>
      </c>
      <c r="D152" s="57">
        <f>Concentrations!D100*VLOOKUP(IF(ISBLANK($A152),$B152,$A152),Radionuclide_specific,9,FALSE)*VLOOKUP($B$104,Other_food_cons,2,FALSE)*Other_F_local_coll</f>
        <v>1.3385516398668738E-12</v>
      </c>
      <c r="E152" s="57">
        <f>Concentrations!E100*VLOOKUP(IF(ISBLANK($A152),$B152,$A152),Radionuclide_specific,9,FALSE)*VLOOKUP($B$104,Other_food_cons,2,FALSE)*Other_F_local_coll</f>
        <v>1.0511328143793741E-13</v>
      </c>
      <c r="F152" s="57">
        <f>Concentrations!F100*VLOOKUP(IF(ISBLANK($A152),$B152,$A152),Radionuclide_specific,9,FALSE)*VLOOKUP($B$104,Other_food_cons,2,FALSE)*Other_F_local_coll</f>
        <v>2.8613949903805247E-14</v>
      </c>
      <c r="G152" s="57">
        <f>Concentrations!G100*VLOOKUP(IF(ISBLANK($A152),$B152,$A152),Radionuclide_specific,9,FALSE)*VLOOKUP($B$104,Other_food_cons,2,FALSE)*Other_F_local_coll</f>
        <v>1.3853103102697952E-14</v>
      </c>
      <c r="H152" s="44">
        <f>Concentrations!H100*VLOOKUP(IF(ISBLANK($A152),$B152,$A152),Radionuclide_specific,9,FALSE)*VLOOKUP($B$104,Other_food_cons,3,FALSE)*Other_F_local</f>
        <v>1.724768954083214E-10</v>
      </c>
      <c r="I152" s="44">
        <f>Concentrations!I100*VLOOKUP(IF(ISBLANK($A152),$B152,$A152),Radionuclide_specific,9,FALSE)*VLOOKUP($B$104,Other_food_cons,3,FALSE)*Other_F_local_coll</f>
        <v>2.6229524684960868E-11</v>
      </c>
      <c r="J152" s="44">
        <f>Concentrations!J100*VLOOKUP(IF(ISBLANK($A152),$B152,$A152),Radionuclide_specific,9,FALSE)*VLOOKUP($B$104,Other_food_cons,3,FALSE)*Other_F_local_coll</f>
        <v>2.0597422826868472E-12</v>
      </c>
      <c r="K152" s="44">
        <f>Concentrations!K100*VLOOKUP(IF(ISBLANK($A152),$B152,$A152),Radionuclide_specific,9,FALSE)*VLOOKUP($B$104,Other_food_cons,3,FALSE)*Other_F_local_coll</f>
        <v>5.607032877795716E-13</v>
      </c>
      <c r="L152" s="44">
        <f>Concentrations!L100*VLOOKUP(IF(ISBLANK($A152),$B152,$A152),Radionuclide_specific,9,FALSE)*VLOOKUP($B$104,Other_food_cons,3,FALSE)*Other_F_local_coll</f>
        <v>2.7145781976081399E-13</v>
      </c>
      <c r="M152" s="57">
        <f>Concentrations!M100*VLOOKUP(IF(ISBLANK($A152),$B152,$A152),Radionuclide_specific,9,FALSE)*VLOOKUP($B$104,Other_food_cons,4,FALSE)*Other_F_local</f>
        <v>5.4665832833710142E-14</v>
      </c>
      <c r="N152" s="57">
        <f>Concentrations!N100*VLOOKUP(IF(ISBLANK($A152),$B152,$A152),Radionuclide_specific,9,FALSE)*VLOOKUP($B$104,Other_food_cons,4,FALSE)*Other_F_local_coll</f>
        <v>8.3133384813150199E-15</v>
      </c>
      <c r="O152" s="57">
        <f>Concentrations!O100*VLOOKUP(IF(ISBLANK($A152),$B152,$A152),Radionuclide_specific,9,FALSE)*VLOOKUP($B$104,Other_food_cons,4,FALSE)*Other_F_local_coll</f>
        <v>6.5282672812100777E-16</v>
      </c>
      <c r="P152" s="57">
        <f>Concentrations!P100*VLOOKUP(IF(ISBLANK($A152),$B152,$A152),Radionuclide_specific,9,FALSE)*VLOOKUP($B$104,Other_food_cons,4,FALSE)*Other_F_local_coll</f>
        <v>1.7771256913284461E-16</v>
      </c>
      <c r="Q152" s="57">
        <f>Concentrations!Q100*VLOOKUP(IF(ISBLANK($A152),$B152,$A152),Radionuclide_specific,9,FALSE)*VLOOKUP($B$104,Other_food_cons,4,FALSE)*Other_F_local_coll</f>
        <v>8.6037424092758347E-17</v>
      </c>
      <c r="R152" s="44">
        <f>Concentrations!R100*VLOOKUP(IF(ISBLANK($A152),$B152,$A152),Radionuclide_specific,9,FALSE)*VLOOKUP($B$104,Other_food_cons,5,FALSE)*Other_F_local</f>
        <v>1.6487653303422424E-12</v>
      </c>
      <c r="S152" s="44">
        <f>Concentrations!S100*VLOOKUP(IF(ISBLANK($A152),$B152,$A152),Radionuclide_specific,9,FALSE)*VLOOKUP($B$104,Other_food_cons,5,FALSE)*Other_F_local_coll</f>
        <v>2.5073695134376253E-13</v>
      </c>
      <c r="T152" s="44">
        <f>Concentrations!T100*VLOOKUP(IF(ISBLANK($A152),$B152,$A152),Radionuclide_specific,9,FALSE)*VLOOKUP($B$104,Other_food_cons,5,FALSE)*Other_F_local_coll</f>
        <v>1.9689777329852249E-14</v>
      </c>
      <c r="U152" s="44">
        <f>Concentrations!U100*VLOOKUP(IF(ISBLANK($A152),$B152,$A152),Radionuclide_specific,9,FALSE)*VLOOKUP($B$104,Other_food_cons,5,FALSE)*Other_F_local_coll</f>
        <v>5.3599535132591694E-15</v>
      </c>
      <c r="V152" s="44">
        <f>Concentrations!V100*VLOOKUP(IF(ISBLANK($A152),$B152,$A152),Radionuclide_specific,9,FALSE)*VLOOKUP($B$104,Other_food_cons,5,FALSE)*Other_F_local_coll</f>
        <v>2.5949576655606343E-15</v>
      </c>
      <c r="W152" s="57">
        <f t="shared" si="89"/>
        <v>1.8298221047754956E-10</v>
      </c>
      <c r="X152" s="57">
        <f t="shared" si="90"/>
        <v>2.7827126614652818E-11</v>
      </c>
      <c r="Y152" s="57">
        <f t="shared" si="91"/>
        <v>2.1851981681827576E-12</v>
      </c>
      <c r="Z152" s="57">
        <f t="shared" si="92"/>
        <v>5.9485490376576896E-13</v>
      </c>
      <c r="AA152" s="57">
        <f t="shared" si="93"/>
        <v>2.8799191795316528E-13</v>
      </c>
    </row>
    <row r="154" spans="1:32" s="104" customFormat="1" ht="12.75">
      <c r="A154" s="49" t="s">
        <v>347</v>
      </c>
      <c r="B154" s="109" t="s">
        <v>99</v>
      </c>
      <c r="C154" s="49"/>
      <c r="D154" s="49"/>
      <c r="E154" s="49"/>
      <c r="F154" s="49"/>
      <c r="G154" s="49"/>
      <c r="H154" s="49"/>
      <c r="I154" s="49"/>
      <c r="J154" s="49"/>
      <c r="K154" s="49"/>
      <c r="L154" s="49"/>
      <c r="M154" s="49"/>
      <c r="N154" s="49"/>
      <c r="O154" s="49"/>
      <c r="P154" s="49"/>
      <c r="Q154" s="49"/>
      <c r="R154" s="49"/>
      <c r="S154" s="49"/>
      <c r="T154" s="49"/>
      <c r="U154" s="49"/>
      <c r="V154" s="49"/>
      <c r="W154" s="49"/>
      <c r="X154" s="49"/>
      <c r="Y154" s="49"/>
      <c r="Z154" s="49"/>
      <c r="AA154" s="49"/>
    </row>
    <row r="155" spans="1:32" s="103" customFormat="1" ht="12.75" customHeight="1">
      <c r="A155" s="135" t="s">
        <v>163</v>
      </c>
      <c r="B155" s="135" t="s">
        <v>164</v>
      </c>
      <c r="C155" s="134" t="s">
        <v>220</v>
      </c>
      <c r="D155" s="134"/>
      <c r="E155" s="134"/>
      <c r="F155" s="134"/>
      <c r="G155" s="134"/>
      <c r="H155" s="133" t="s">
        <v>219</v>
      </c>
      <c r="I155" s="133"/>
      <c r="J155" s="133"/>
      <c r="K155" s="133"/>
      <c r="L155" s="133"/>
      <c r="M155" s="134" t="s">
        <v>218</v>
      </c>
      <c r="N155" s="134"/>
      <c r="O155" s="134"/>
      <c r="P155" s="134"/>
      <c r="Q155" s="134"/>
      <c r="R155" s="133" t="s">
        <v>217</v>
      </c>
      <c r="S155" s="133"/>
      <c r="T155" s="133"/>
      <c r="U155" s="133"/>
      <c r="V155" s="133"/>
      <c r="W155" s="134" t="s">
        <v>216</v>
      </c>
      <c r="X155" s="134"/>
      <c r="Y155" s="134"/>
      <c r="Z155" s="134"/>
      <c r="AA155" s="134"/>
      <c r="AB155" s="51"/>
      <c r="AC155" s="51"/>
      <c r="AD155" s="51"/>
      <c r="AE155" s="51"/>
      <c r="AF155" s="51"/>
    </row>
    <row r="156" spans="1:32" s="103" customFormat="1" ht="12.75" customHeight="1">
      <c r="A156" s="135"/>
      <c r="B156" s="135"/>
      <c r="C156" s="56" t="str">
        <f>Other_x_typical &amp; " km"</f>
        <v>5 km</v>
      </c>
      <c r="D156" s="56" t="str">
        <f>Other_x_1 &amp; " km"</f>
        <v>50 km</v>
      </c>
      <c r="E156" s="56" t="str">
        <f>Other_x_2 &amp; " km"</f>
        <v>300 km</v>
      </c>
      <c r="F156" s="56" t="str">
        <f>Other_x_3 &amp; " km"</f>
        <v>750 km</v>
      </c>
      <c r="G156" s="56" t="str">
        <f>Other_x_4 &amp; " km"</f>
        <v>1250 km</v>
      </c>
      <c r="H156" s="52" t="str">
        <f>Other_x_typical &amp; " km"</f>
        <v>5 km</v>
      </c>
      <c r="I156" s="52" t="str">
        <f>Other_x_1 &amp; " km"</f>
        <v>50 km</v>
      </c>
      <c r="J156" s="52" t="str">
        <f>Other_x_2 &amp; " km"</f>
        <v>300 km</v>
      </c>
      <c r="K156" s="52" t="str">
        <f>Other_x_3 &amp; " km"</f>
        <v>750 km</v>
      </c>
      <c r="L156" s="52" t="str">
        <f>Other_x_4 &amp; " km"</f>
        <v>1250 km</v>
      </c>
      <c r="M156" s="56" t="str">
        <f>Other_x_typical &amp; " km"</f>
        <v>5 km</v>
      </c>
      <c r="N156" s="56" t="str">
        <f>Other_x_1 &amp; " km"</f>
        <v>50 km</v>
      </c>
      <c r="O156" s="56" t="str">
        <f>Other_x_2 &amp; " km"</f>
        <v>300 km</v>
      </c>
      <c r="P156" s="56" t="str">
        <f>Other_x_3 &amp; " km"</f>
        <v>750 km</v>
      </c>
      <c r="Q156" s="56" t="str">
        <f>Other_x_4 &amp; " km"</f>
        <v>1250 km</v>
      </c>
      <c r="R156" s="52" t="str">
        <f>Other_x_typical &amp; " km"</f>
        <v>5 km</v>
      </c>
      <c r="S156" s="52" t="str">
        <f>Other_x_1 &amp; " km"</f>
        <v>50 km</v>
      </c>
      <c r="T156" s="52" t="str">
        <f>Other_x_2 &amp; " km"</f>
        <v>300 km</v>
      </c>
      <c r="U156" s="52" t="str">
        <f>Other_x_3 &amp; " km"</f>
        <v>750 km</v>
      </c>
      <c r="V156" s="52" t="str">
        <f>Other_x_4 &amp; " km"</f>
        <v>1250 km</v>
      </c>
      <c r="W156" s="56" t="str">
        <f>Other_x_typical &amp; " km"</f>
        <v>5 km</v>
      </c>
      <c r="X156" s="56" t="str">
        <f>Other_x_1 &amp; " km"</f>
        <v>50 km</v>
      </c>
      <c r="Y156" s="56" t="str">
        <f>Other_x_2 &amp; " km"</f>
        <v>300 km</v>
      </c>
      <c r="Z156" s="56" t="str">
        <f>Other_x_3 &amp; " km"</f>
        <v>750 km</v>
      </c>
      <c r="AA156" s="56" t="str">
        <f>Other_x_4 &amp; " km"</f>
        <v>1250 km</v>
      </c>
    </row>
    <row r="157" spans="1:32">
      <c r="A157" s="4" t="s">
        <v>53</v>
      </c>
      <c r="B157" s="107"/>
      <c r="C157" s="57">
        <f>Concentrations!C55*VLOOKUP(IF(ISBLANK($A157),$B157,$A157),Radionuclide_specific,9,FALSE)*VLOOKUP($B$154,Other_food_cons,2,FALSE)*Other_F_local</f>
        <v>0</v>
      </c>
      <c r="D157" s="57">
        <f>Concentrations!D55*VLOOKUP(IF(ISBLANK($A157),$B157,$A157),Radionuclide_specific,9,FALSE)*VLOOKUP($B$154,Other_food_cons,2,FALSE)*Other_F_local_coll</f>
        <v>0</v>
      </c>
      <c r="E157" s="57">
        <f>Concentrations!E55*VLOOKUP(IF(ISBLANK($A157),$B157,$A157),Radionuclide_specific,9,FALSE)*VLOOKUP($B$154,Other_food_cons,2,FALSE)*Other_F_local_coll</f>
        <v>0</v>
      </c>
      <c r="F157" s="57">
        <f>Concentrations!F55*VLOOKUP(IF(ISBLANK($A157),$B157,$A157),Radionuclide_specific,9,FALSE)*VLOOKUP($B$154,Other_food_cons,2,FALSE)*Other_F_local_coll</f>
        <v>0</v>
      </c>
      <c r="G157" s="57">
        <f>Concentrations!G55*VLOOKUP(IF(ISBLANK($A157),$B157,$A157),Radionuclide_specific,9,FALSE)*VLOOKUP($B$154,Other_food_cons,2,FALSE)*Other_F_local_coll</f>
        <v>0</v>
      </c>
      <c r="H157" s="44">
        <f>Concentrations!H55*VLOOKUP(IF(ISBLANK($A157),$B157,$A157),Radionuclide_specific,9,FALSE)*VLOOKUP($B$154,Other_food_cons,3,FALSE)*Other_F_local</f>
        <v>0</v>
      </c>
      <c r="I157" s="44">
        <f>Concentrations!I55*VLOOKUP(IF(ISBLANK($A157),$B157,$A157),Radionuclide_specific,9,FALSE)*VLOOKUP($B$154,Other_food_cons,3,FALSE)*Other_F_local_coll</f>
        <v>0</v>
      </c>
      <c r="J157" s="44">
        <f>Concentrations!J55*VLOOKUP(IF(ISBLANK($A157),$B157,$A157),Radionuclide_specific,9,FALSE)*VLOOKUP($B$154,Other_food_cons,3,FALSE)*Other_F_local_coll</f>
        <v>0</v>
      </c>
      <c r="K157" s="44">
        <f>Concentrations!K55*VLOOKUP(IF(ISBLANK($A157),$B157,$A157),Radionuclide_specific,9,FALSE)*VLOOKUP($B$154,Other_food_cons,3,FALSE)*Other_F_local_coll</f>
        <v>0</v>
      </c>
      <c r="L157" s="44">
        <f>Concentrations!L55*VLOOKUP(IF(ISBLANK($A157),$B157,$A157),Radionuclide_specific,9,FALSE)*VLOOKUP($B$154,Other_food_cons,3,FALSE)*Other_F_local_coll</f>
        <v>0</v>
      </c>
      <c r="M157" s="57">
        <f>Concentrations!M55*VLOOKUP(IF(ISBLANK($A157),$B157,$A157),Radionuclide_specific,9,FALSE)*VLOOKUP($B$154,Other_food_cons,4,FALSE)*Other_F_local</f>
        <v>0</v>
      </c>
      <c r="N157" s="57">
        <f>Concentrations!N55*VLOOKUP(IF(ISBLANK($A157),$B157,$A157),Radionuclide_specific,9,FALSE)*VLOOKUP($B$154,Other_food_cons,4,FALSE)*Other_F_local_coll</f>
        <v>0</v>
      </c>
      <c r="O157" s="57">
        <f>Concentrations!O55*VLOOKUP(IF(ISBLANK($A157),$B157,$A157),Radionuclide_specific,9,FALSE)*VLOOKUP($B$154,Other_food_cons,4,FALSE)*Other_F_local_coll</f>
        <v>0</v>
      </c>
      <c r="P157" s="57">
        <f>Concentrations!P55*VLOOKUP(IF(ISBLANK($A157),$B157,$A157),Radionuclide_specific,9,FALSE)*VLOOKUP($B$154,Other_food_cons,4,FALSE)*Other_F_local_coll</f>
        <v>0</v>
      </c>
      <c r="Q157" s="57">
        <f>Concentrations!Q55*VLOOKUP(IF(ISBLANK($A157),$B157,$A157),Radionuclide_specific,9,FALSE)*VLOOKUP($B$154,Other_food_cons,4,FALSE)*Other_F_local_coll</f>
        <v>0</v>
      </c>
      <c r="R157" s="44">
        <f>Concentrations!R55*VLOOKUP(IF(ISBLANK($A157),$B157,$A157),Radionuclide_specific,9,FALSE)*VLOOKUP($B$154,Other_food_cons,5,FALSE)*Other_F_local</f>
        <v>0</v>
      </c>
      <c r="S157" s="44">
        <f>Concentrations!S55*VLOOKUP(IF(ISBLANK($A157),$B157,$A157),Radionuclide_specific,9,FALSE)*VLOOKUP($B$154,Other_food_cons,5,FALSE)*Other_F_local_coll</f>
        <v>0</v>
      </c>
      <c r="T157" s="44">
        <f>Concentrations!T55*VLOOKUP(IF(ISBLANK($A157),$B157,$A157),Radionuclide_specific,9,FALSE)*VLOOKUP($B$154,Other_food_cons,5,FALSE)*Other_F_local_coll</f>
        <v>0</v>
      </c>
      <c r="U157" s="44">
        <f>Concentrations!U55*VLOOKUP(IF(ISBLANK($A157),$B157,$A157),Radionuclide_specific,9,FALSE)*VLOOKUP($B$154,Other_food_cons,5,FALSE)*Other_F_local_coll</f>
        <v>0</v>
      </c>
      <c r="V157" s="44">
        <f>Concentrations!V55*VLOOKUP(IF(ISBLANK($A157),$B157,$A157),Radionuclide_specific,9,FALSE)*VLOOKUP($B$154,Other_food_cons,5,FALSE)*Other_F_local_coll</f>
        <v>0</v>
      </c>
      <c r="W157" s="57">
        <f>C157+H157+M157+R157</f>
        <v>0</v>
      </c>
      <c r="X157" s="57">
        <f t="shared" ref="X157" si="114">D157+I157+N157+S157</f>
        <v>0</v>
      </c>
      <c r="Y157" s="57">
        <f t="shared" ref="Y157" si="115">E157+J157+O157+T157</f>
        <v>0</v>
      </c>
      <c r="Z157" s="57">
        <f t="shared" ref="Z157" si="116">F157+K157+P157+U157</f>
        <v>0</v>
      </c>
      <c r="AA157" s="57">
        <f t="shared" ref="AA157" si="117">G157+L157+Q157+V157</f>
        <v>0</v>
      </c>
    </row>
    <row r="158" spans="1:32">
      <c r="A158" s="4"/>
      <c r="B158" s="107" t="s">
        <v>38</v>
      </c>
      <c r="C158" s="57">
        <f>Concentrations!C56*VLOOKUP(IF(ISBLANK($A158),$B158,$A158),Radionuclide_specific,9,FALSE)*VLOOKUP($B$154,Other_food_cons,2,FALSE)*Other_F_local</f>
        <v>6.3637280154429552E-16</v>
      </c>
      <c r="D158" s="57">
        <f>Concentrations!D56*VLOOKUP(IF(ISBLANK($A158),$B158,$A158),Radionuclide_specific,9,FALSE)*VLOOKUP($B$154,Other_food_cons,2,FALSE)*Other_F_local_coll</f>
        <v>1.6060320590617002E-16</v>
      </c>
      <c r="E158" s="57">
        <f>Concentrations!E56*VLOOKUP(IF(ISBLANK($A158),$B158,$A158),Radionuclide_specific,9,FALSE)*VLOOKUP($B$154,Other_food_cons,2,FALSE)*Other_F_local_coll</f>
        <v>1.8701485050735054E-17</v>
      </c>
      <c r="F158" s="57">
        <f>Concentrations!F56*VLOOKUP(IF(ISBLANK($A158),$B158,$A158),Radionuclide_specific,9,FALSE)*VLOOKUP($B$154,Other_food_cons,2,FALSE)*Other_F_local_coll</f>
        <v>6.2254991242410021E-18</v>
      </c>
      <c r="G158" s="57">
        <f>Concentrations!G56*VLOOKUP(IF(ISBLANK($A158),$B158,$A158),Radionuclide_specific,9,FALSE)*VLOOKUP($B$154,Other_food_cons,2,FALSE)*Other_F_local_coll</f>
        <v>3.3710286696189455E-18</v>
      </c>
      <c r="H158" s="44">
        <f>Concentrations!H56*VLOOKUP(IF(ISBLANK($A158),$B158,$A158),Radionuclide_specific,9,FALSE)*VLOOKUP($B$154,Other_food_cons,3,FALSE)*Other_F_local</f>
        <v>9.545792329365735E-15</v>
      </c>
      <c r="I158" s="44">
        <f>Concentrations!I56*VLOOKUP(IF(ISBLANK($A158),$B158,$A158),Radionuclide_specific,9,FALSE)*VLOOKUP($B$154,Other_food_cons,3,FALSE)*Other_F_local_coll</f>
        <v>2.4090986404357694E-15</v>
      </c>
      <c r="J158" s="44">
        <f>Concentrations!J56*VLOOKUP(IF(ISBLANK($A158),$B158,$A158),Radionuclide_specific,9,FALSE)*VLOOKUP($B$154,Other_food_cons,3,FALSE)*Other_F_local_coll</f>
        <v>2.8052816228449156E-16</v>
      </c>
      <c r="K158" s="44">
        <f>Concentrations!K56*VLOOKUP(IF(ISBLANK($A158),$B158,$A158),Radionuclide_specific,9,FALSE)*VLOOKUP($B$154,Other_food_cons,3,FALSE)*Other_F_local_coll</f>
        <v>9.3384446416376818E-17</v>
      </c>
      <c r="L158" s="44">
        <f>Concentrations!L56*VLOOKUP(IF(ISBLANK($A158),$B158,$A158),Radionuclide_specific,9,FALSE)*VLOOKUP($B$154,Other_food_cons,3,FALSE)*Other_F_local_coll</f>
        <v>5.0566491117205058E-17</v>
      </c>
      <c r="M158" s="57">
        <f>Concentrations!M56*VLOOKUP(IF(ISBLANK($A158),$B158,$A158),Radionuclide_specific,9,FALSE)*VLOOKUP($B$154,Other_food_cons,4,FALSE)*Other_F_local</f>
        <v>2.2504453441196334E-15</v>
      </c>
      <c r="N158" s="57">
        <f>Concentrations!N56*VLOOKUP(IF(ISBLANK($A158),$B158,$A158),Radionuclide_specific,9,FALSE)*VLOOKUP($B$154,Other_food_cons,4,FALSE)*Other_F_local_coll</f>
        <v>5.6795126395273721E-16</v>
      </c>
      <c r="O158" s="57">
        <f>Concentrations!O56*VLOOKUP(IF(ISBLANK($A158),$B158,$A158),Radionuclide_specific,9,FALSE)*VLOOKUP($B$154,Other_food_cons,4,FALSE)*Other_F_local_coll</f>
        <v>6.6135243144297258E-17</v>
      </c>
      <c r="P158" s="57">
        <f>Concentrations!P56*VLOOKUP(IF(ISBLANK($A158),$B158,$A158),Radionuclide_specific,9,FALSE)*VLOOKUP($B$154,Other_food_cons,4,FALSE)*Other_F_local_coll</f>
        <v>2.2015625879940783E-17</v>
      </c>
      <c r="Q158" s="57">
        <f>Concentrations!Q56*VLOOKUP(IF(ISBLANK($A158),$B158,$A158),Radionuclide_specific,9,FALSE)*VLOOKUP($B$154,Other_food_cons,4,FALSE)*Other_F_local_coll</f>
        <v>1.1921181665885039E-17</v>
      </c>
      <c r="R158" s="44">
        <f>Concentrations!R56*VLOOKUP(IF(ISBLANK($A158),$B158,$A158),Radionuclide_specific,9,FALSE)*VLOOKUP($B$154,Other_food_cons,5,FALSE)*Other_F_local</f>
        <v>1.409357563747335E-15</v>
      </c>
      <c r="S158" s="44">
        <f>Concentrations!S56*VLOOKUP(IF(ISBLANK($A158),$B158,$A158),Radionuclide_specific,9,FALSE)*VLOOKUP($B$154,Other_food_cons,5,FALSE)*Other_F_local_coll</f>
        <v>3.5568355916005655E-16</v>
      </c>
      <c r="T158" s="44">
        <f>Concentrations!T56*VLOOKUP(IF(ISBLANK($A158),$B158,$A158),Radionuclide_specific,9,FALSE)*VLOOKUP($B$154,Other_food_cons,5,FALSE)*Other_F_local_coll</f>
        <v>4.1417671128621507E-17</v>
      </c>
      <c r="U158" s="44">
        <f>Concentrations!U56*VLOOKUP(IF(ISBLANK($A158),$B158,$A158),Radionuclide_specific,9,FALSE)*VLOOKUP($B$154,Other_food_cons,5,FALSE)*Other_F_local_coll</f>
        <v>1.3787443865544815E-17</v>
      </c>
      <c r="V158" s="44">
        <f>Concentrations!V56*VLOOKUP(IF(ISBLANK($A158),$B158,$A158),Radionuclide_specific,9,FALSE)*VLOOKUP($B$154,Other_food_cons,5,FALSE)*Other_F_local_coll</f>
        <v>7.4657256589333945E-18</v>
      </c>
      <c r="W158" s="57">
        <f t="shared" ref="W158:W164" si="118">C158+H158+M158+R158</f>
        <v>1.3841968038776999E-14</v>
      </c>
      <c r="X158" s="57">
        <f t="shared" ref="X158:X164" si="119">D158+I158+N158+S158</f>
        <v>3.4933366694547333E-15</v>
      </c>
      <c r="Y158" s="57">
        <f t="shared" ref="Y158:Y164" si="120">E158+J158+O158+T158</f>
        <v>4.0678256160814537E-16</v>
      </c>
      <c r="Z158" s="57">
        <f t="shared" ref="Z158:Z164" si="121">F158+K158+P158+U158</f>
        <v>1.3541301528610342E-16</v>
      </c>
      <c r="AA158" s="57">
        <f t="shared" ref="AA158:AA164" si="122">G158+L158+Q158+V158</f>
        <v>7.3324427111642438E-17</v>
      </c>
    </row>
    <row r="159" spans="1:32">
      <c r="A159" s="4"/>
      <c r="B159" s="107" t="s">
        <v>54</v>
      </c>
      <c r="C159" s="57">
        <f>Concentrations!C57*VLOOKUP(IF(ISBLANK($A159),$B159,$A159),Radionuclide_specific,9,FALSE)*VLOOKUP($B$154,Other_food_cons,2,FALSE)*Other_F_local</f>
        <v>3.2928474243108037E-15</v>
      </c>
      <c r="D159" s="57">
        <f>Concentrations!D57*VLOOKUP(IF(ISBLANK($A159),$B159,$A159),Radionuclide_specific,9,FALSE)*VLOOKUP($B$154,Other_food_cons,2,FALSE)*Other_F_local_coll</f>
        <v>8.3102522864088642E-16</v>
      </c>
      <c r="E159" s="57">
        <f>Concentrations!E57*VLOOKUP(IF(ISBLANK($A159),$B159,$A159),Radionuclide_specific,9,FALSE)*VLOOKUP($B$154,Other_food_cons,2,FALSE)*Other_F_local_coll</f>
        <v>9.6768964246523482E-17</v>
      </c>
      <c r="F159" s="57">
        <f>Concentrations!F57*VLOOKUP(IF(ISBLANK($A159),$B159,$A159),Radionuclide_specific,9,FALSE)*VLOOKUP($B$154,Other_food_cons,2,FALSE)*Other_F_local_coll</f>
        <v>3.2213222668472644E-17</v>
      </c>
      <c r="G159" s="57">
        <f>Concentrations!G57*VLOOKUP(IF(ISBLANK($A159),$B159,$A159),Radionuclide_specific,9,FALSE)*VLOOKUP($B$154,Other_food_cons,2,FALSE)*Other_F_local_coll</f>
        <v>1.7443050748076278E-17</v>
      </c>
      <c r="H159" s="44">
        <f>Concentrations!H57*VLOOKUP(IF(ISBLANK($A159),$B159,$A159),Radionuclide_specific,9,FALSE)*VLOOKUP($B$154,Other_food_cons,3,FALSE)*Other_F_local</f>
        <v>5.3340227398699308E-16</v>
      </c>
      <c r="I159" s="44">
        <f>Concentrations!I57*VLOOKUP(IF(ISBLANK($A159),$B159,$A159),Radionuclide_specific,9,FALSE)*VLOOKUP($B$154,Other_food_cons,3,FALSE)*Other_F_local_coll</f>
        <v>1.3461624229078479E-16</v>
      </c>
      <c r="J159" s="44">
        <f>Concentrations!J57*VLOOKUP(IF(ISBLANK($A159),$B159,$A159),Radionuclide_specific,9,FALSE)*VLOOKUP($B$154,Other_food_cons,3,FALSE)*Other_F_local_coll</f>
        <v>1.5675425833392539E-17</v>
      </c>
      <c r="K159" s="44">
        <f>Concentrations!K57*VLOOKUP(IF(ISBLANK($A159),$B159,$A159),Radionuclide_specific,9,FALSE)*VLOOKUP($B$154,Other_food_cons,3,FALSE)*Other_F_local_coll</f>
        <v>5.2181604580142362E-18</v>
      </c>
      <c r="L159" s="44">
        <f>Concentrations!L57*VLOOKUP(IF(ISBLANK($A159),$B159,$A159),Radionuclide_specific,9,FALSE)*VLOOKUP($B$154,Other_food_cons,3,FALSE)*Other_F_local_coll</f>
        <v>2.8255675819057352E-18</v>
      </c>
      <c r="M159" s="57">
        <f>Concentrations!M57*VLOOKUP(IF(ISBLANK($A159),$B159,$A159),Radionuclide_specific,9,FALSE)*VLOOKUP($B$154,Other_food_cons,4,FALSE)*Other_F_local</f>
        <v>1.5630637065386746E-16</v>
      </c>
      <c r="N159" s="57">
        <f>Concentrations!N57*VLOOKUP(IF(ISBLANK($A159),$B159,$A159),Radionuclide_specific,9,FALSE)*VLOOKUP($B$154,Other_food_cons,4,FALSE)*Other_F_local_coll</f>
        <v>3.9447481365719334E-17</v>
      </c>
      <c r="O159" s="57">
        <f>Concentrations!O57*VLOOKUP(IF(ISBLANK($A159),$B159,$A159),Radionuclide_specific,9,FALSE)*VLOOKUP($B$154,Other_food_cons,4,FALSE)*Other_F_local_coll</f>
        <v>4.5934729564561441E-18</v>
      </c>
      <c r="P159" s="57">
        <f>Concentrations!P57*VLOOKUP(IF(ISBLANK($A159),$B159,$A159),Radionuclide_specific,9,FALSE)*VLOOKUP($B$154,Other_food_cons,4,FALSE)*Other_F_local_coll</f>
        <v>1.5291118213373365E-18</v>
      </c>
      <c r="Q159" s="57">
        <f>Concentrations!Q57*VLOOKUP(IF(ISBLANK($A159),$B159,$A159),Radionuclide_specific,9,FALSE)*VLOOKUP($B$154,Other_food_cons,4,FALSE)*Other_F_local_coll</f>
        <v>8.2799462113969045E-19</v>
      </c>
      <c r="R159" s="44">
        <f>Concentrations!R57*VLOOKUP(IF(ISBLANK($A159),$B159,$A159),Radionuclide_specific,9,FALSE)*VLOOKUP($B$154,Other_food_cons,5,FALSE)*Other_F_local</f>
        <v>2.1505694226248258E-16</v>
      </c>
      <c r="S159" s="44">
        <f>Concentrations!S57*VLOOKUP(IF(ISBLANK($A159),$B159,$A159),Radionuclide_specific,9,FALSE)*VLOOKUP($B$154,Other_food_cons,5,FALSE)*Other_F_local_coll</f>
        <v>5.4274529483216281E-17</v>
      </c>
      <c r="T159" s="44">
        <f>Concentrations!T57*VLOOKUP(IF(ISBLANK($A159),$B159,$A159),Radionuclide_specific,9,FALSE)*VLOOKUP($B$154,Other_food_cons,5,FALSE)*Other_F_local_coll</f>
        <v>6.320012704846345E-18</v>
      </c>
      <c r="U159" s="44">
        <f>Concentrations!U57*VLOOKUP(IF(ISBLANK($A159),$B159,$A159),Radionuclide_specific,9,FALSE)*VLOOKUP($B$154,Other_food_cons,5,FALSE)*Other_F_local_coll</f>
        <v>2.1038561083504154E-18</v>
      </c>
      <c r="V159" s="44">
        <f>Concentrations!V57*VLOOKUP(IF(ISBLANK($A159),$B159,$A159),Radionuclide_specific,9,FALSE)*VLOOKUP($B$154,Other_food_cons,5,FALSE)*Other_F_local_coll</f>
        <v>1.139211349397925E-18</v>
      </c>
      <c r="W159" s="57">
        <f t="shared" si="118"/>
        <v>4.1976130112141471E-15</v>
      </c>
      <c r="X159" s="57">
        <f t="shared" si="119"/>
        <v>1.0593634817806067E-15</v>
      </c>
      <c r="Y159" s="57">
        <f t="shared" si="120"/>
        <v>1.2335787574121852E-16</v>
      </c>
      <c r="Z159" s="57">
        <f t="shared" si="121"/>
        <v>4.106435105617464E-17</v>
      </c>
      <c r="AA159" s="57">
        <f t="shared" si="122"/>
        <v>2.2235824300519625E-17</v>
      </c>
    </row>
    <row r="160" spans="1:32">
      <c r="A160" s="4" t="s">
        <v>9</v>
      </c>
      <c r="B160" s="107"/>
      <c r="C160" s="57">
        <f>Concentrations!C58*VLOOKUP(IF(ISBLANK($A160),$B160,$A160),Radionuclide_specific,9,FALSE)*VLOOKUP($B$154,Other_food_cons,2,FALSE)*Other_F_local</f>
        <v>1.6673102999506049E-12</v>
      </c>
      <c r="D160" s="57">
        <f>Concentrations!D58*VLOOKUP(IF(ISBLANK($A160),$B160,$A160),Radionuclide_specific,9,FALSE)*VLOOKUP($B$154,Other_food_cons,2,FALSE)*Other_F_local_coll</f>
        <v>2.655072514640414E-13</v>
      </c>
      <c r="E160" s="57">
        <f>Concentrations!E58*VLOOKUP(IF(ISBLANK($A160),$B160,$A160),Radionuclide_specific,9,FALSE)*VLOOKUP($B$154,Other_food_cons,2,FALSE)*Other_F_local_coll</f>
        <v>2.1610480738577801E-14</v>
      </c>
      <c r="F160" s="57">
        <f>Concentrations!F58*VLOOKUP(IF(ISBLANK($A160),$B160,$A160),Radionuclide_specific,9,FALSE)*VLOOKUP($B$154,Other_food_cons,2,FALSE)*Other_F_local_coll</f>
        <v>5.9916721415761372E-15</v>
      </c>
      <c r="G160" s="57">
        <f>Concentrations!G58*VLOOKUP(IF(ISBLANK($A160),$B160,$A160),Radionuclide_specific,9,FALSE)*VLOOKUP($B$154,Other_food_cons,2,FALSE)*Other_F_local_coll</f>
        <v>2.9306190965262858E-15</v>
      </c>
      <c r="H160" s="44">
        <f>Concentrations!H58*VLOOKUP(IF(ISBLANK($A160),$B160,$A160),Radionuclide_specific,9,FALSE)*VLOOKUP($B$154,Other_food_cons,3,FALSE)*Other_F_local</f>
        <v>2.5093825390409331E-13</v>
      </c>
      <c r="I160" s="44">
        <f>Concentrations!I58*VLOOKUP(IF(ISBLANK($A160),$B160,$A160),Radionuclide_specific,9,FALSE)*VLOOKUP($B$154,Other_food_cons,3,FALSE)*Other_F_local_coll</f>
        <v>3.9960123849313125E-14</v>
      </c>
      <c r="J160" s="44">
        <f>Concentrations!J58*VLOOKUP(IF(ISBLANK($A160),$B160,$A160),Radionuclide_specific,9,FALSE)*VLOOKUP($B$154,Other_food_cons,3,FALSE)*Other_F_local_coll</f>
        <v>3.2524817382387742E-15</v>
      </c>
      <c r="K160" s="44">
        <f>Concentrations!K58*VLOOKUP(IF(ISBLANK($A160),$B160,$A160),Radionuclide_specific,9,FALSE)*VLOOKUP($B$154,Other_food_cons,3,FALSE)*Other_F_local_coll</f>
        <v>9.0177559942948755E-16</v>
      </c>
      <c r="L160" s="44">
        <f>Concentrations!L58*VLOOKUP(IF(ISBLANK($A160),$B160,$A160),Radionuclide_specific,9,FALSE)*VLOOKUP($B$154,Other_food_cons,3,FALSE)*Other_F_local_coll</f>
        <v>4.4107233006482628E-16</v>
      </c>
      <c r="M160" s="57">
        <f>Concentrations!M58*VLOOKUP(IF(ISBLANK($A160),$B160,$A160),Radionuclide_specific,9,FALSE)*VLOOKUP($B$154,Other_food_cons,4,FALSE)*Other_F_local</f>
        <v>2.0152570197703246E-13</v>
      </c>
      <c r="N160" s="57">
        <f>Concentrations!N58*VLOOKUP(IF(ISBLANK($A160),$B160,$A160),Radionuclide_specific,9,FALSE)*VLOOKUP($B$154,Other_food_cons,4,FALSE)*Other_F_local_coll</f>
        <v>3.2091528033425205E-14</v>
      </c>
      <c r="O160" s="57">
        <f>Concentrations!O58*VLOOKUP(IF(ISBLANK($A160),$B160,$A160),Radionuclide_specific,9,FALSE)*VLOOKUP($B$154,Other_food_cons,4,FALSE)*Other_F_local_coll</f>
        <v>2.6120316662303671E-15</v>
      </c>
      <c r="P160" s="57">
        <f>Concentrations!P58*VLOOKUP(IF(ISBLANK($A160),$B160,$A160),Radionuclide_specific,9,FALSE)*VLOOKUP($B$154,Other_food_cons,4,FALSE)*Other_F_local_coll</f>
        <v>7.242058868005152E-16</v>
      </c>
      <c r="Q160" s="57">
        <f>Concentrations!Q58*VLOOKUP(IF(ISBLANK($A160),$B160,$A160),Radionuclide_specific,9,FALSE)*VLOOKUP($B$154,Other_food_cons,4,FALSE)*Other_F_local_coll</f>
        <v>3.5422024962735085E-16</v>
      </c>
      <c r="R160" s="44">
        <f>Concentrations!R58*VLOOKUP(IF(ISBLANK($A160),$B160,$A160),Radionuclide_specific,9,FALSE)*VLOOKUP($B$154,Other_food_cons,5,FALSE)*Other_F_local</f>
        <v>5.1188820133589177E-13</v>
      </c>
      <c r="S160" s="44">
        <f>Concentrations!S58*VLOOKUP(IF(ISBLANK($A160),$B160,$A160),Radionuclide_specific,9,FALSE)*VLOOKUP($B$154,Other_food_cons,5,FALSE)*Other_F_local_coll</f>
        <v>8.151453835413294E-14</v>
      </c>
      <c r="T160" s="44">
        <f>Concentrations!T58*VLOOKUP(IF(ISBLANK($A160),$B160,$A160),Radionuclide_specific,9,FALSE)*VLOOKUP($B$154,Other_food_cons,5,FALSE)*Other_F_local_coll</f>
        <v>6.6347278701524537E-15</v>
      </c>
      <c r="U160" s="44">
        <f>Concentrations!U58*VLOOKUP(IF(ISBLANK($A160),$B160,$A160),Radionuclide_specific,9,FALSE)*VLOOKUP($B$154,Other_food_cons,5,FALSE)*Other_F_local_coll</f>
        <v>1.8395293759275906E-15</v>
      </c>
      <c r="V160" s="44">
        <f>Concentrations!V58*VLOOKUP(IF(ISBLANK($A160),$B160,$A160),Radionuclide_specific,9,FALSE)*VLOOKUP($B$154,Other_food_cons,5,FALSE)*Other_F_local_coll</f>
        <v>8.997421404797293E-16</v>
      </c>
      <c r="W160" s="57">
        <f t="shared" si="118"/>
        <v>2.6316624571676225E-12</v>
      </c>
      <c r="X160" s="57">
        <f t="shared" si="119"/>
        <v>4.1907344170091269E-13</v>
      </c>
      <c r="Y160" s="57">
        <f t="shared" si="120"/>
        <v>3.4109722013199396E-14</v>
      </c>
      <c r="Z160" s="57">
        <f t="shared" si="121"/>
        <v>9.4571830037337298E-15</v>
      </c>
      <c r="AA160" s="57">
        <f t="shared" si="122"/>
        <v>4.6256538166981925E-15</v>
      </c>
    </row>
    <row r="161" spans="1:27">
      <c r="A161" s="4" t="s">
        <v>268</v>
      </c>
      <c r="B161" s="107"/>
      <c r="C161" s="57">
        <f>Concentrations!C59*VLOOKUP(IF(ISBLANK($A161),$B161,$A161),Radionuclide_specific,9,FALSE)*VLOOKUP($B$154,Other_food_cons,2,FALSE)*Other_F_local</f>
        <v>8.1979330945309927E-13</v>
      </c>
      <c r="D161" s="57">
        <f>Concentrations!D59*VLOOKUP(IF(ISBLANK($A161),$B161,$A161),Radionuclide_specific,9,FALSE)*VLOOKUP($B$154,Other_food_cons,2,FALSE)*Other_F_local_coll</f>
        <v>1.2441359044860293E-13</v>
      </c>
      <c r="E161" s="57">
        <f>Concentrations!E59*VLOOKUP(IF(ISBLANK($A161),$B161,$A161),Radionuclide_specific,9,FALSE)*VLOOKUP($B$154,Other_food_cons,2,FALSE)*Other_F_local_coll</f>
        <v>9.6585578378840172E-15</v>
      </c>
      <c r="F161" s="57">
        <f>Concentrations!F59*VLOOKUP(IF(ISBLANK($A161),$B161,$A161),Radionuclide_specific,9,FALSE)*VLOOKUP($B$154,Other_food_cons,2,FALSE)*Other_F_local_coll</f>
        <v>2.5755625331486881E-15</v>
      </c>
      <c r="G161" s="57">
        <f>Concentrations!G59*VLOOKUP(IF(ISBLANK($A161),$B161,$A161),Radionuclide_specific,9,FALSE)*VLOOKUP($B$154,Other_food_cons,2,FALSE)*Other_F_local_coll</f>
        <v>1.2186678328137579E-15</v>
      </c>
      <c r="H161" s="44">
        <f>Concentrations!H59*VLOOKUP(IF(ISBLANK($A161),$B161,$A161),Radionuclide_specific,9,FALSE)*VLOOKUP($B$154,Other_food_cons,3,FALSE)*Other_F_local</f>
        <v>5.2892542074945259E-13</v>
      </c>
      <c r="I161" s="44">
        <f>Concentrations!I59*VLOOKUP(IF(ISBLANK($A161),$B161,$A161),Radionuclide_specific,9,FALSE)*VLOOKUP($B$154,Other_food_cons,3,FALSE)*Other_F_local_coll</f>
        <v>8.0270855978170381E-14</v>
      </c>
      <c r="J161" s="44">
        <f>Concentrations!J59*VLOOKUP(IF(ISBLANK($A161),$B161,$A161),Radionuclide_specific,9,FALSE)*VLOOKUP($B$154,Other_food_cons,3,FALSE)*Other_F_local_coll</f>
        <v>6.2316399869667348E-15</v>
      </c>
      <c r="K161" s="44">
        <f>Concentrations!K59*VLOOKUP(IF(ISBLANK($A161),$B161,$A161),Radionuclide_specific,9,FALSE)*VLOOKUP($B$154,Other_food_cons,3,FALSE)*Other_F_local_coll</f>
        <v>1.6617365387148634E-15</v>
      </c>
      <c r="L161" s="44">
        <f>Concentrations!L59*VLOOKUP(IF(ISBLANK($A161),$B161,$A161),Radionuclide_specific,9,FALSE)*VLOOKUP($B$154,Other_food_cons,3,FALSE)*Other_F_local_coll</f>
        <v>7.8627672218361454E-16</v>
      </c>
      <c r="M161" s="57">
        <f>Concentrations!M59*VLOOKUP(IF(ISBLANK($A161),$B161,$A161),Radionuclide_specific,9,FALSE)*VLOOKUP($B$154,Other_food_cons,4,FALSE)*Other_F_local</f>
        <v>2.2314585977564251E-12</v>
      </c>
      <c r="N161" s="57">
        <f>Concentrations!N59*VLOOKUP(IF(ISBLANK($A161),$B161,$A161),Radionuclide_specific,9,FALSE)*VLOOKUP($B$154,Other_food_cons,4,FALSE)*Other_F_local_coll</f>
        <v>3.386509415031578E-13</v>
      </c>
      <c r="O161" s="57">
        <f>Concentrations!O59*VLOOKUP(IF(ISBLANK($A161),$B161,$A161),Radionuclide_specific,9,FALSE)*VLOOKUP($B$154,Other_food_cons,4,FALSE)*Other_F_local_coll</f>
        <v>2.6290373049826698E-14</v>
      </c>
      <c r="P161" s="57">
        <f>Concentrations!P59*VLOOKUP(IF(ISBLANK($A161),$B161,$A161),Radionuclide_specific,9,FALSE)*VLOOKUP($B$154,Other_food_cons,4,FALSE)*Other_F_local_coll</f>
        <v>7.0106221804714074E-15</v>
      </c>
      <c r="Q161" s="57">
        <f>Concentrations!Q59*VLOOKUP(IF(ISBLANK($A161),$B161,$A161),Radionuclide_specific,9,FALSE)*VLOOKUP($B$154,Other_food_cons,4,FALSE)*Other_F_local_coll</f>
        <v>3.3171859076961985E-15</v>
      </c>
      <c r="R161" s="44">
        <f>Concentrations!R59*VLOOKUP(IF(ISBLANK($A161),$B161,$A161),Radionuclide_specific,9,FALSE)*VLOOKUP($B$154,Other_food_cons,5,FALSE)*Other_F_local</f>
        <v>7.9342548813195404E-12</v>
      </c>
      <c r="S161" s="44">
        <f>Concentrations!S59*VLOOKUP(IF(ISBLANK($A161),$B161,$A161),Radionuclide_specific,9,FALSE)*VLOOKUP($B$154,Other_food_cons,5,FALSE)*Other_F_local_coll</f>
        <v>1.2041195334685661E-12</v>
      </c>
      <c r="T161" s="44">
        <f>Concentrations!T59*VLOOKUP(IF(ISBLANK($A161),$B161,$A161),Radionuclide_specific,9,FALSE)*VLOOKUP($B$154,Other_food_cons,5,FALSE)*Other_F_local_coll</f>
        <v>9.3479001094632126E-14</v>
      </c>
      <c r="U161" s="44">
        <f>Concentrations!U59*VLOOKUP(IF(ISBLANK($A161),$B161,$A161),Radionuclide_specific,9,FALSE)*VLOOKUP($B$154,Other_food_cons,5,FALSE)*Other_F_local_coll</f>
        <v>2.4927221733989769E-14</v>
      </c>
      <c r="V161" s="44">
        <f>Concentrations!V59*VLOOKUP(IF(ISBLANK($A161),$B161,$A161),Radionuclide_specific,9,FALSE)*VLOOKUP($B$154,Other_food_cons,5,FALSE)*Other_F_local_coll</f>
        <v>1.1794706165216446E-14</v>
      </c>
      <c r="W161" s="57">
        <f t="shared" ref="W161" si="123">C161+H161+M161+R161</f>
        <v>1.1514432209278518E-11</v>
      </c>
      <c r="X161" s="57">
        <f t="shared" ref="X161" si="124">D161+I161+N161+S161</f>
        <v>1.7474549213984972E-12</v>
      </c>
      <c r="Y161" s="57">
        <f t="shared" ref="Y161" si="125">E161+J161+O161+T161</f>
        <v>1.3565957196930958E-13</v>
      </c>
      <c r="Z161" s="57">
        <f t="shared" ref="Z161" si="126">F161+K161+P161+U161</f>
        <v>3.6175142986324724E-14</v>
      </c>
      <c r="AA161" s="57">
        <f t="shared" ref="AA161" si="127">G161+L161+Q161+V161</f>
        <v>1.7116836627910018E-14</v>
      </c>
    </row>
    <row r="162" spans="1:27">
      <c r="A162" s="4" t="s">
        <v>19</v>
      </c>
      <c r="B162" s="107"/>
      <c r="C162" s="57">
        <f>Concentrations!C60*VLOOKUP(IF(ISBLANK($A162),$B162,$A162),Radionuclide_specific,9,FALSE)*VLOOKUP($B$154,Other_food_cons,2,FALSE)*Other_F_local</f>
        <v>0</v>
      </c>
      <c r="D162" s="57">
        <f>Concentrations!D60*VLOOKUP(IF(ISBLANK($A162),$B162,$A162),Radionuclide_specific,9,FALSE)*VLOOKUP($B$154,Other_food_cons,2,FALSE)*Other_F_local_coll</f>
        <v>0</v>
      </c>
      <c r="E162" s="57">
        <f>Concentrations!E60*VLOOKUP(IF(ISBLANK($A162),$B162,$A162),Radionuclide_specific,9,FALSE)*VLOOKUP($B$154,Other_food_cons,2,FALSE)*Other_F_local_coll</f>
        <v>0</v>
      </c>
      <c r="F162" s="57">
        <f>Concentrations!F60*VLOOKUP(IF(ISBLANK($A162),$B162,$A162),Radionuclide_specific,9,FALSE)*VLOOKUP($B$154,Other_food_cons,2,FALSE)*Other_F_local_coll</f>
        <v>0</v>
      </c>
      <c r="G162" s="57">
        <f>Concentrations!G60*VLOOKUP(IF(ISBLANK($A162),$B162,$A162),Radionuclide_specific,9,FALSE)*VLOOKUP($B$154,Other_food_cons,2,FALSE)*Other_F_local_coll</f>
        <v>0</v>
      </c>
      <c r="H162" s="44">
        <f>Concentrations!H60*VLOOKUP(IF(ISBLANK($A162),$B162,$A162),Radionuclide_specific,9,FALSE)*VLOOKUP($B$154,Other_food_cons,3,FALSE)*Other_F_local</f>
        <v>0</v>
      </c>
      <c r="I162" s="44">
        <f>Concentrations!I60*VLOOKUP(IF(ISBLANK($A162),$B162,$A162),Radionuclide_specific,9,FALSE)*VLOOKUP($B$154,Other_food_cons,3,FALSE)*Other_F_local_coll</f>
        <v>0</v>
      </c>
      <c r="J162" s="44">
        <f>Concentrations!J60*VLOOKUP(IF(ISBLANK($A162),$B162,$A162),Radionuclide_specific,9,FALSE)*VLOOKUP($B$154,Other_food_cons,3,FALSE)*Other_F_local_coll</f>
        <v>0</v>
      </c>
      <c r="K162" s="44">
        <f>Concentrations!K60*VLOOKUP(IF(ISBLANK($A162),$B162,$A162),Radionuclide_specific,9,FALSE)*VLOOKUP($B$154,Other_food_cons,3,FALSE)*Other_F_local_coll</f>
        <v>0</v>
      </c>
      <c r="L162" s="44">
        <f>Concentrations!L60*VLOOKUP(IF(ISBLANK($A162),$B162,$A162),Radionuclide_specific,9,FALSE)*VLOOKUP($B$154,Other_food_cons,3,FALSE)*Other_F_local_coll</f>
        <v>0</v>
      </c>
      <c r="M162" s="57">
        <f>Concentrations!M60*VLOOKUP(IF(ISBLANK($A162),$B162,$A162),Radionuclide_specific,9,FALSE)*VLOOKUP($B$154,Other_food_cons,4,FALSE)*Other_F_local</f>
        <v>0</v>
      </c>
      <c r="N162" s="57">
        <f>Concentrations!N60*VLOOKUP(IF(ISBLANK($A162),$B162,$A162),Radionuclide_specific,9,FALSE)*VLOOKUP($B$154,Other_food_cons,4,FALSE)*Other_F_local_coll</f>
        <v>0</v>
      </c>
      <c r="O162" s="57">
        <f>Concentrations!O60*VLOOKUP(IF(ISBLANK($A162),$B162,$A162),Radionuclide_specific,9,FALSE)*VLOOKUP($B$154,Other_food_cons,4,FALSE)*Other_F_local_coll</f>
        <v>0</v>
      </c>
      <c r="P162" s="57">
        <f>Concentrations!P60*VLOOKUP(IF(ISBLANK($A162),$B162,$A162),Radionuclide_specific,9,FALSE)*VLOOKUP($B$154,Other_food_cons,4,FALSE)*Other_F_local_coll</f>
        <v>0</v>
      </c>
      <c r="Q162" s="57">
        <f>Concentrations!Q60*VLOOKUP(IF(ISBLANK($A162),$B162,$A162),Radionuclide_specific,9,FALSE)*VLOOKUP($B$154,Other_food_cons,4,FALSE)*Other_F_local_coll</f>
        <v>0</v>
      </c>
      <c r="R162" s="44">
        <f>Concentrations!R60*VLOOKUP(IF(ISBLANK($A162),$B162,$A162),Radionuclide_specific,9,FALSE)*VLOOKUP($B$154,Other_food_cons,5,FALSE)*Other_F_local</f>
        <v>0</v>
      </c>
      <c r="S162" s="44">
        <f>Concentrations!S60*VLOOKUP(IF(ISBLANK($A162),$B162,$A162),Radionuclide_specific,9,FALSE)*VLOOKUP($B$154,Other_food_cons,5,FALSE)*Other_F_local_coll</f>
        <v>0</v>
      </c>
      <c r="T162" s="44">
        <f>Concentrations!T60*VLOOKUP(IF(ISBLANK($A162),$B162,$A162),Radionuclide_specific,9,FALSE)*VLOOKUP($B$154,Other_food_cons,5,FALSE)*Other_F_local_coll</f>
        <v>0</v>
      </c>
      <c r="U162" s="44">
        <f>Concentrations!U60*VLOOKUP(IF(ISBLANK($A162),$B162,$A162),Radionuclide_specific,9,FALSE)*VLOOKUP($B$154,Other_food_cons,5,FALSE)*Other_F_local_coll</f>
        <v>0</v>
      </c>
      <c r="V162" s="44">
        <f>Concentrations!V60*VLOOKUP(IF(ISBLANK($A162),$B162,$A162),Radionuclide_specific,9,FALSE)*VLOOKUP($B$154,Other_food_cons,5,FALSE)*Other_F_local_coll</f>
        <v>0</v>
      </c>
      <c r="W162" s="57">
        <f t="shared" si="118"/>
        <v>0</v>
      </c>
      <c r="X162" s="57">
        <f t="shared" si="119"/>
        <v>0</v>
      </c>
      <c r="Y162" s="57">
        <f t="shared" si="120"/>
        <v>0</v>
      </c>
      <c r="Z162" s="57">
        <f t="shared" si="121"/>
        <v>0</v>
      </c>
      <c r="AA162" s="57">
        <f t="shared" si="122"/>
        <v>0</v>
      </c>
    </row>
    <row r="163" spans="1:27">
      <c r="A163" s="4" t="s">
        <v>262</v>
      </c>
      <c r="B163" s="107"/>
      <c r="C163" s="57">
        <f>Concentrations!C61*VLOOKUP(IF(ISBLANK($A163),$B163,$A163),Radionuclide_specific,9,FALSE)*VLOOKUP($B$154,Other_food_cons,2,FALSE)*Other_F_local</f>
        <v>1.7471981826104332E-13</v>
      </c>
      <c r="D163" s="57">
        <f>Concentrations!D61*VLOOKUP(IF(ISBLANK($A163),$B163,$A163),Radionuclide_specific,9,FALSE)*VLOOKUP($B$154,Other_food_cons,2,FALSE)*Other_F_local_coll</f>
        <v>2.65553055150917E-14</v>
      </c>
      <c r="E163" s="57">
        <f>Concentrations!E61*VLOOKUP(IF(ISBLANK($A163),$B163,$A163),Radionuclide_specific,9,FALSE)*VLOOKUP($B$154,Other_food_cons,2,FALSE)*Other_F_local_coll</f>
        <v>2.0786571780846917E-15</v>
      </c>
      <c r="F163" s="57">
        <f>Concentrations!F61*VLOOKUP(IF(ISBLANK($A163),$B163,$A163),Radionuclide_specific,9,FALSE)*VLOOKUP($B$154,Other_food_cons,2,FALSE)*Other_F_local_coll</f>
        <v>5.6259967084142426E-16</v>
      </c>
      <c r="G163" s="57">
        <f>Concentrations!G61*VLOOKUP(IF(ISBLANK($A163),$B163,$A163),Radionuclide_specific,9,FALSE)*VLOOKUP($B$154,Other_food_cons,2,FALSE)*Other_F_local_coll</f>
        <v>2.7063685283207506E-16</v>
      </c>
      <c r="H163" s="44">
        <f>Concentrations!H61*VLOOKUP(IF(ISBLANK($A163),$B163,$A163),Radionuclide_specific,9,FALSE)*VLOOKUP($B$154,Other_food_cons,3,FALSE)*Other_F_local</f>
        <v>5.1158570975286118E-13</v>
      </c>
      <c r="I163" s="44">
        <f>Concentrations!I61*VLOOKUP(IF(ISBLANK($A163),$B163,$A163),Radionuclide_specific,9,FALSE)*VLOOKUP($B$154,Other_food_cons,3,FALSE)*Other_F_local_coll</f>
        <v>7.775485892129806E-14</v>
      </c>
      <c r="J163" s="44">
        <f>Concentrations!J61*VLOOKUP(IF(ISBLANK($A163),$B163,$A163),Radionuclide_specific,9,FALSE)*VLOOKUP($B$154,Other_food_cons,3,FALSE)*Other_F_local_coll</f>
        <v>6.0863805741517418E-15</v>
      </c>
      <c r="K163" s="44">
        <f>Concentrations!K61*VLOOKUP(IF(ISBLANK($A163),$B163,$A163),Radionuclide_specific,9,FALSE)*VLOOKUP($B$154,Other_food_cons,3,FALSE)*Other_F_local_coll</f>
        <v>1.6473114199564731E-15</v>
      </c>
      <c r="L163" s="44">
        <f>Concentrations!L61*VLOOKUP(IF(ISBLANK($A163),$B163,$A163),Radionuclide_specific,9,FALSE)*VLOOKUP($B$154,Other_food_cons,3,FALSE)*Other_F_local_coll</f>
        <v>7.924341257871396E-16</v>
      </c>
      <c r="M163" s="57">
        <f>Concentrations!M61*VLOOKUP(IF(ISBLANK($A163),$B163,$A163),Radionuclide_specific,9,FALSE)*VLOOKUP($B$154,Other_food_cons,4,FALSE)*Other_F_local</f>
        <v>1.3214777496785769E-13</v>
      </c>
      <c r="N163" s="57">
        <f>Concentrations!N61*VLOOKUP(IF(ISBLANK($A163),$B163,$A163),Radionuclide_specific,9,FALSE)*VLOOKUP($B$154,Other_food_cons,4,FALSE)*Other_F_local_coll</f>
        <v>2.0084868289915621E-14</v>
      </c>
      <c r="O163" s="57">
        <f>Concentrations!O61*VLOOKUP(IF(ISBLANK($A163),$B163,$A163),Radionuclide_specific,9,FALSE)*VLOOKUP($B$154,Other_food_cons,4,FALSE)*Other_F_local_coll</f>
        <v>1.5721738022555205E-15</v>
      </c>
      <c r="P163" s="57">
        <f>Concentrations!P61*VLOOKUP(IF(ISBLANK($A163),$B163,$A163),Radionuclide_specific,9,FALSE)*VLOOKUP($B$154,Other_food_cons,4,FALSE)*Other_F_local_coll</f>
        <v>4.2551723919644268E-16</v>
      </c>
      <c r="Q163" s="57">
        <f>Concentrations!Q61*VLOOKUP(IF(ISBLANK($A163),$B163,$A163),Radionuclide_specific,9,FALSE)*VLOOKUP($B$154,Other_food_cons,4,FALSE)*Other_F_local_coll</f>
        <v>2.0469376789660082E-16</v>
      </c>
      <c r="R163" s="44">
        <f>Concentrations!R61*VLOOKUP(IF(ISBLANK($A163),$B163,$A163),Radionuclide_specific,9,FALSE)*VLOOKUP($B$154,Other_food_cons,5,FALSE)*Other_F_local</f>
        <v>2.3419925554749786E-13</v>
      </c>
      <c r="S163" s="44">
        <f>Concentrations!S61*VLOOKUP(IF(ISBLANK($A163),$B163,$A163),Radionuclide_specific,9,FALSE)*VLOOKUP($B$154,Other_food_cons,5,FALSE)*Other_F_local_coll</f>
        <v>3.5595462749273717E-14</v>
      </c>
      <c r="T163" s="44">
        <f>Concentrations!T61*VLOOKUP(IF(ISBLANK($A163),$B163,$A163),Radionuclide_specific,9,FALSE)*VLOOKUP($B$154,Other_food_cons,5,FALSE)*Other_F_local_coll</f>
        <v>2.7862893201877953E-15</v>
      </c>
      <c r="U163" s="44">
        <f>Concentrations!U61*VLOOKUP(IF(ISBLANK($A163),$B163,$A163),Radionuclide_specific,9,FALSE)*VLOOKUP($B$154,Other_food_cons,5,FALSE)*Other_F_local_coll</f>
        <v>7.5412409075122698E-16</v>
      </c>
      <c r="V163" s="44">
        <f>Concentrations!V61*VLOOKUP(IF(ISBLANK($A163),$B163,$A163),Radionuclide_specific,9,FALSE)*VLOOKUP($B$154,Other_food_cons,5,FALSE)*Other_F_local_coll</f>
        <v>3.6276908989391965E-16</v>
      </c>
      <c r="W163" s="57">
        <f t="shared" si="118"/>
        <v>1.0526525585292601E-12</v>
      </c>
      <c r="X163" s="57">
        <f t="shared" si="119"/>
        <v>1.599904954755791E-13</v>
      </c>
      <c r="Y163" s="57">
        <f t="shared" si="120"/>
        <v>1.2523500874679749E-14</v>
      </c>
      <c r="Z163" s="57">
        <f t="shared" si="121"/>
        <v>3.389552420745567E-15</v>
      </c>
      <c r="AA163" s="57">
        <f t="shared" si="122"/>
        <v>1.6305338364097353E-15</v>
      </c>
    </row>
    <row r="164" spans="1:27">
      <c r="A164" s="4" t="s">
        <v>261</v>
      </c>
      <c r="B164" s="107"/>
      <c r="C164" s="57">
        <f>Concentrations!C62*VLOOKUP(IF(ISBLANK($A164),$B164,$A164),Radionuclide_specific,9,FALSE)*VLOOKUP($B$154,Other_food_cons,2,FALSE)*Other_F_local</f>
        <v>1.1236336900955234E-13</v>
      </c>
      <c r="D164" s="57">
        <f>Concentrations!D62*VLOOKUP(IF(ISBLANK($A164),$B164,$A164),Radionuclide_specific,9,FALSE)*VLOOKUP($B$154,Other_food_cons,2,FALSE)*Other_F_local_coll</f>
        <v>1.7044234259091999E-14</v>
      </c>
      <c r="E164" s="57">
        <f>Concentrations!E62*VLOOKUP(IF(ISBLANK($A164),$B164,$A164),Radionuclide_specific,9,FALSE)*VLOOKUP($B$154,Other_food_cons,2,FALSE)*Other_F_local_coll</f>
        <v>1.3196274346179803E-15</v>
      </c>
      <c r="F164" s="57">
        <f>Concentrations!F62*VLOOKUP(IF(ISBLANK($A164),$B164,$A164),Radionuclide_specific,9,FALSE)*VLOOKUP($B$154,Other_food_cons,2,FALSE)*Other_F_local_coll</f>
        <v>3.5019023659110945E-16</v>
      </c>
      <c r="G164" s="57">
        <f>Concentrations!G62*VLOOKUP(IF(ISBLANK($A164),$B164,$A164),Radionuclide_specific,9,FALSE)*VLOOKUP($B$154,Other_food_cons,2,FALSE)*Other_F_local_coll</f>
        <v>1.6480714753231946E-16</v>
      </c>
      <c r="H164" s="44">
        <f>Concentrations!H62*VLOOKUP(IF(ISBLANK($A164),$B164,$A164),Radionuclide_specific,9,FALSE)*VLOOKUP($B$154,Other_food_cons,3,FALSE)*Other_F_local</f>
        <v>3.8266425615081576E-13</v>
      </c>
      <c r="I164" s="44">
        <f>Concentrations!I62*VLOOKUP(IF(ISBLANK($A164),$B164,$A164),Radionuclide_specific,9,FALSE)*VLOOKUP($B$154,Other_food_cons,3,FALSE)*Other_F_local_coll</f>
        <v>5.8045778458825111E-14</v>
      </c>
      <c r="J164" s="44">
        <f>Concentrations!J62*VLOOKUP(IF(ISBLANK($A164),$B164,$A164),Radionuclide_specific,9,FALSE)*VLOOKUP($B$154,Other_food_cons,3,FALSE)*Other_F_local_coll</f>
        <v>4.494118101971197E-15</v>
      </c>
      <c r="K164" s="44">
        <f>Concentrations!K62*VLOOKUP(IF(ISBLANK($A164),$B164,$A164),Radionuclide_specific,9,FALSE)*VLOOKUP($B$154,Other_food_cons,3,FALSE)*Other_F_local_coll</f>
        <v>1.1926065191674957E-15</v>
      </c>
      <c r="L164" s="44">
        <f>Concentrations!L62*VLOOKUP(IF(ISBLANK($A164),$B164,$A164),Radionuclide_specific,9,FALSE)*VLOOKUP($B$154,Other_food_cons,3,FALSE)*Other_F_local_coll</f>
        <v>5.6126658602975287E-16</v>
      </c>
      <c r="M164" s="57">
        <f>Concentrations!M62*VLOOKUP(IF(ISBLANK($A164),$B164,$A164),Radionuclide_specific,9,FALSE)*VLOOKUP($B$154,Other_food_cons,4,FALSE)*Other_F_local</f>
        <v>5.9583770364902659E-13</v>
      </c>
      <c r="N164" s="57">
        <f>Concentrations!N62*VLOOKUP(IF(ISBLANK($A164),$B164,$A164),Radionuclide_specific,9,FALSE)*VLOOKUP($B$154,Other_food_cons,4,FALSE)*Other_F_local_coll</f>
        <v>9.0381745322446564E-14</v>
      </c>
      <c r="O164" s="57">
        <f>Concentrations!O62*VLOOKUP(IF(ISBLANK($A164),$B164,$A164),Radionuclide_specific,9,FALSE)*VLOOKUP($B$154,Other_food_cons,4,FALSE)*Other_F_local_coll</f>
        <v>6.9976878340857582E-15</v>
      </c>
      <c r="P164" s="57">
        <f>Concentrations!P62*VLOOKUP(IF(ISBLANK($A164),$B164,$A164),Radionuclide_specific,9,FALSE)*VLOOKUP($B$154,Other_food_cons,4,FALSE)*Other_F_local_coll</f>
        <v>1.8569801550985666E-15</v>
      </c>
      <c r="Q164" s="57">
        <f>Concentrations!Q62*VLOOKUP(IF(ISBLANK($A164),$B164,$A164),Radionuclide_specific,9,FALSE)*VLOOKUP($B$154,Other_food_cons,4,FALSE)*Other_F_local_coll</f>
        <v>8.7393527976413238E-16</v>
      </c>
      <c r="R164" s="44">
        <f>Concentrations!R62*VLOOKUP(IF(ISBLANK($A164),$B164,$A164),Radionuclide_specific,9,FALSE)*VLOOKUP($B$154,Other_food_cons,5,FALSE)*Other_F_local</f>
        <v>9.3064539359576943E-13</v>
      </c>
      <c r="S164" s="44">
        <f>Concentrations!S62*VLOOKUP(IF(ISBLANK($A164),$B164,$A164),Radionuclide_specific,9,FALSE)*VLOOKUP($B$154,Other_food_cons,5,FALSE)*Other_F_local_coll</f>
        <v>1.4116823160796015E-13</v>
      </c>
      <c r="T164" s="44">
        <f>Concentrations!T62*VLOOKUP(IF(ISBLANK($A164),$B164,$A164),Radionuclide_specific,9,FALSE)*VLOOKUP($B$154,Other_food_cons,5,FALSE)*Other_F_local_coll</f>
        <v>1.0929764781130948E-14</v>
      </c>
      <c r="U164" s="44">
        <f>Concentrations!U62*VLOOKUP(IF(ISBLANK($A164),$B164,$A164),Radionuclide_specific,9,FALSE)*VLOOKUP($B$154,Other_food_cons,5,FALSE)*Other_F_local_coll</f>
        <v>2.9004375130299156E-15</v>
      </c>
      <c r="V164" s="44">
        <f>Concentrations!V62*VLOOKUP(IF(ISBLANK($A164),$B164,$A164),Radionuclide_specific,9,FALSE)*VLOOKUP($B$154,Other_food_cons,5,FALSE)*Other_F_local_coll</f>
        <v>1.3650090241560175E-15</v>
      </c>
      <c r="W164" s="57">
        <f t="shared" si="118"/>
        <v>2.0215107224051643E-12</v>
      </c>
      <c r="X164" s="57">
        <f t="shared" si="119"/>
        <v>3.0663998964832385E-13</v>
      </c>
      <c r="Y164" s="57">
        <f t="shared" si="120"/>
        <v>2.3741198151805881E-14</v>
      </c>
      <c r="Z164" s="57">
        <f t="shared" si="121"/>
        <v>6.3002144238870867E-15</v>
      </c>
      <c r="AA164" s="57">
        <f t="shared" si="122"/>
        <v>2.9650180374822224E-15</v>
      </c>
    </row>
    <row r="165" spans="1:27">
      <c r="A165" s="4" t="s">
        <v>10</v>
      </c>
      <c r="B165" s="107"/>
      <c r="C165" s="57">
        <f>Concentrations!C63*VLOOKUP(IF(ISBLANK($A165),$B165,$A165),Radionuclide_specific,9,FALSE)*VLOOKUP($B$154,Other_food_cons,2,FALSE)*Other_F_local</f>
        <v>1.0289272822138675E-12</v>
      </c>
      <c r="D165" s="57">
        <f>Concentrations!D63*VLOOKUP(IF(ISBLANK($A165),$B165,$A165),Radionuclide_specific,9,FALSE)*VLOOKUP($B$154,Other_food_cons,2,FALSE)*Other_F_local_coll</f>
        <v>1.5646021668991872E-13</v>
      </c>
      <c r="E165" s="57">
        <f>Concentrations!E63*VLOOKUP(IF(ISBLANK($A165),$B165,$A165),Radionuclide_specific,9,FALSE)*VLOOKUP($B$154,Other_food_cons,2,FALSE)*Other_F_local_coll</f>
        <v>1.2280124820078733E-14</v>
      </c>
      <c r="F165" s="57">
        <f>Concentrations!F63*VLOOKUP(IF(ISBLANK($A165),$B165,$A165),Radionuclide_specific,9,FALSE)*VLOOKUP($B$154,Other_food_cons,2,FALSE)*Other_F_local_coll</f>
        <v>3.33980031736147E-15</v>
      </c>
      <c r="G165" s="57">
        <f>Concentrations!G63*VLOOKUP(IF(ISBLANK($A165),$B165,$A165),Radionuclide_specific,9,FALSE)*VLOOKUP($B$154,Other_food_cons,2,FALSE)*Other_F_local_coll</f>
        <v>1.6152603623492908E-15</v>
      </c>
      <c r="H165" s="44">
        <f>Concentrations!H63*VLOOKUP(IF(ISBLANK($A165),$B165,$A165),Radionuclide_specific,9,FALSE)*VLOOKUP($B$154,Other_food_cons,3,FALSE)*Other_F_local</f>
        <v>2.8298204249587795E-12</v>
      </c>
      <c r="I165" s="44">
        <f>Concentrations!I63*VLOOKUP(IF(ISBLANK($A165),$B165,$A165),Radionuclide_specific,9,FALSE)*VLOOKUP($B$154,Other_food_cons,3,FALSE)*Other_F_local_coll</f>
        <v>4.3030671315271809E-13</v>
      </c>
      <c r="J165" s="44">
        <f>Concentrations!J63*VLOOKUP(IF(ISBLANK($A165),$B165,$A165),Radionuclide_specific,9,FALSE)*VLOOKUP($B$154,Other_food_cons,3,FALSE)*Other_F_local_coll</f>
        <v>3.3773570433599389E-14</v>
      </c>
      <c r="K165" s="44">
        <f>Concentrations!K63*VLOOKUP(IF(ISBLANK($A165),$B165,$A165),Radionuclide_specific,9,FALSE)*VLOOKUP($B$154,Other_food_cons,3,FALSE)*Other_F_local_coll</f>
        <v>9.1853285618184805E-15</v>
      </c>
      <c r="L165" s="44">
        <f>Concentrations!L63*VLOOKUP(IF(ISBLANK($A165),$B165,$A165),Radionuclide_specific,9,FALSE)*VLOOKUP($B$154,Other_food_cons,3,FALSE)*Other_F_local_coll</f>
        <v>4.4423904818302416E-15</v>
      </c>
      <c r="M165" s="57">
        <f>Concentrations!M63*VLOOKUP(IF(ISBLANK($A165),$B165,$A165),Radionuclide_specific,9,FALSE)*VLOOKUP($B$154,Other_food_cons,4,FALSE)*Other_F_local</f>
        <v>1.605014367637474E-11</v>
      </c>
      <c r="N165" s="57">
        <f>Concentrations!N63*VLOOKUP(IF(ISBLANK($A165),$B165,$A165),Radionuclide_specific,9,FALSE)*VLOOKUP($B$154,Other_food_cons,4,FALSE)*Other_F_local_coll</f>
        <v>2.4406087785977806E-12</v>
      </c>
      <c r="O165" s="57">
        <f>Concentrations!O63*VLOOKUP(IF(ISBLANK($A165),$B165,$A165),Radionuclide_specific,9,FALSE)*VLOOKUP($B$154,Other_food_cons,4,FALSE)*Other_F_local_coll</f>
        <v>1.9155655713783619E-13</v>
      </c>
      <c r="P165" s="57">
        <f>Concentrations!P63*VLOOKUP(IF(ISBLANK($A165),$B165,$A165),Radionuclide_specific,9,FALSE)*VLOOKUP($B$154,Other_food_cons,4,FALSE)*Other_F_local_coll</f>
        <v>5.2097243284984292E-14</v>
      </c>
      <c r="Q165" s="57">
        <f>Concentrations!Q63*VLOOKUP(IF(ISBLANK($A165),$B165,$A165),Radionuclide_specific,9,FALSE)*VLOOKUP($B$154,Other_food_cons,4,FALSE)*Other_F_local_coll</f>
        <v>2.5196300398098087E-14</v>
      </c>
      <c r="R165" s="44">
        <f>Concentrations!R63*VLOOKUP(IF(ISBLANK($A165),$B165,$A165),Radionuclide_specific,9,FALSE)*VLOOKUP($B$154,Other_food_cons,5,FALSE)*Other_F_local</f>
        <v>7.6127823059303489E-11</v>
      </c>
      <c r="S165" s="44">
        <f>Concentrations!S63*VLOOKUP(IF(ISBLANK($A165),$B165,$A165),Radionuclide_specific,9,FALSE)*VLOOKUP($B$154,Other_food_cons,5,FALSE)*Other_F_local_coll</f>
        <v>1.1576110282898166E-11</v>
      </c>
      <c r="T165" s="44">
        <f>Concentrations!T63*VLOOKUP(IF(ISBLANK($A165),$B165,$A165),Radionuclide_specific,9,FALSE)*VLOOKUP($B$154,Other_food_cons,5,FALSE)*Other_F_local_coll</f>
        <v>9.0857652004099524E-13</v>
      </c>
      <c r="U165" s="44">
        <f>Concentrations!U63*VLOOKUP(IF(ISBLANK($A165),$B165,$A165),Radionuclide_specific,9,FALSE)*VLOOKUP($B$154,Other_food_cons,5,FALSE)*Other_F_local_coll</f>
        <v>2.4710368945261591E-13</v>
      </c>
      <c r="V165" s="44">
        <f>Concentrations!V63*VLOOKUP(IF(ISBLANK($A165),$B165,$A165),Radionuclide_specific,9,FALSE)*VLOOKUP($B$154,Other_food_cons,5,FALSE)*Other_F_local_coll</f>
        <v>1.1950917930279366E-13</v>
      </c>
      <c r="W165" s="57">
        <f t="shared" ref="W165:W202" si="128">C165+H165+M165+R165</f>
        <v>9.6036714442850879E-11</v>
      </c>
      <c r="X165" s="57">
        <f t="shared" ref="X165:X202" si="129">D165+I165+N165+S165</f>
        <v>1.4603485991338581E-11</v>
      </c>
      <c r="Y165" s="57">
        <f t="shared" ref="Y165:Y202" si="130">E165+J165+O165+T165</f>
        <v>1.1461867724325095E-12</v>
      </c>
      <c r="Z165" s="57">
        <f t="shared" ref="Z165:Z202" si="131">F165+K165+P165+U165</f>
        <v>3.1172606161678015E-13</v>
      </c>
      <c r="AA165" s="57">
        <f t="shared" ref="AA165:AA202" si="132">G165+L165+Q165+V165</f>
        <v>1.5076313054507127E-13</v>
      </c>
    </row>
    <row r="166" spans="1:27">
      <c r="A166" s="4" t="s">
        <v>260</v>
      </c>
      <c r="B166" s="107"/>
      <c r="C166" s="57">
        <f>Concentrations!C64*VLOOKUP(IF(ISBLANK($A166),$B166,$A166),Radionuclide_specific,9,FALSE)*VLOOKUP($B$154,Other_food_cons,2,FALSE)*Other_F_local</f>
        <v>2.0151709641866988E-12</v>
      </c>
      <c r="D166" s="57">
        <f>Concentrations!D64*VLOOKUP(IF(ISBLANK($A166),$B166,$A166),Radionuclide_specific,9,FALSE)*VLOOKUP($B$154,Other_food_cons,2,FALSE)*Other_F_local_coll</f>
        <v>3.0623193096214549E-13</v>
      </c>
      <c r="E166" s="57">
        <f>Concentrations!E64*VLOOKUP(IF(ISBLANK($A166),$B166,$A166),Radionuclide_specific,9,FALSE)*VLOOKUP($B$154,Other_food_cons,2,FALSE)*Other_F_local_coll</f>
        <v>2.3949147342141969E-14</v>
      </c>
      <c r="F166" s="57">
        <f>Concentrations!F64*VLOOKUP(IF(ISBLANK($A166),$B166,$A166),Radionuclide_specific,9,FALSE)*VLOOKUP($B$154,Other_food_cons,2,FALSE)*Other_F_local_coll</f>
        <v>6.4714423861943461E-15</v>
      </c>
      <c r="G166" s="57">
        <f>Concentrations!G64*VLOOKUP(IF(ISBLANK($A166),$B166,$A166),Radionuclide_specific,9,FALSE)*VLOOKUP($B$154,Other_food_cons,2,FALSE)*Other_F_local_coll</f>
        <v>3.1074530943469603E-15</v>
      </c>
      <c r="H166" s="44">
        <f>Concentrations!H64*VLOOKUP(IF(ISBLANK($A166),$B166,$A166),Radionuclide_specific,9,FALSE)*VLOOKUP($B$154,Other_food_cons,3,FALSE)*Other_F_local</f>
        <v>4.8359309094395013E-12</v>
      </c>
      <c r="I166" s="44">
        <f>Concentrations!I64*VLOOKUP(IF(ISBLANK($A166),$B166,$A166),Radionuclide_specific,9,FALSE)*VLOOKUP($B$154,Other_food_cons,3,FALSE)*Other_F_local_coll</f>
        <v>7.348837824263039E-13</v>
      </c>
      <c r="J166" s="44">
        <f>Concentrations!J64*VLOOKUP(IF(ISBLANK($A166),$B166,$A166),Radionuclide_specific,9,FALSE)*VLOOKUP($B$154,Other_food_cons,3,FALSE)*Other_F_local_coll</f>
        <v>5.7472256173226236E-14</v>
      </c>
      <c r="K166" s="44">
        <f>Concentrations!K64*VLOOKUP(IF(ISBLANK($A166),$B166,$A166),Radionuclide_specific,9,FALSE)*VLOOKUP($B$154,Other_food_cons,3,FALSE)*Other_F_local_coll</f>
        <v>1.5529922185378784E-14</v>
      </c>
      <c r="L166" s="44">
        <f>Concentrations!L64*VLOOKUP(IF(ISBLANK($A166),$B166,$A166),Radionuclide_specific,9,FALSE)*VLOOKUP($B$154,Other_food_cons,3,FALSE)*Other_F_local_coll</f>
        <v>7.4571481703790836E-15</v>
      </c>
      <c r="M166" s="57">
        <f>Concentrations!M64*VLOOKUP(IF(ISBLANK($A166),$B166,$A166),Radionuclide_specific,9,FALSE)*VLOOKUP($B$154,Other_food_cons,4,FALSE)*Other_F_local</f>
        <v>5.6357796511134669E-12</v>
      </c>
      <c r="N166" s="57">
        <f>Concentrations!N64*VLOOKUP(IF(ISBLANK($A166),$B166,$A166),Radionuclide_specific,9,FALSE)*VLOOKUP($B$154,Other_food_cons,4,FALSE)*Other_F_local_coll</f>
        <v>8.5643139748898704E-13</v>
      </c>
      <c r="O166" s="57">
        <f>Concentrations!O64*VLOOKUP(IF(ISBLANK($A166),$B166,$A166),Radionuclide_specific,9,FALSE)*VLOOKUP($B$154,Other_food_cons,4,FALSE)*Other_F_local_coll</f>
        <v>6.6977998220034489E-14</v>
      </c>
      <c r="P166" s="57">
        <f>Concentrations!P64*VLOOKUP(IF(ISBLANK($A166),$B166,$A166),Radionuclide_specific,9,FALSE)*VLOOKUP($B$154,Other_food_cons,4,FALSE)*Other_F_local_coll</f>
        <v>1.8098525614766801E-14</v>
      </c>
      <c r="Q166" s="57">
        <f>Concentrations!Q64*VLOOKUP(IF(ISBLANK($A166),$B166,$A166),Radionuclide_specific,9,FALSE)*VLOOKUP($B$154,Other_food_cons,4,FALSE)*Other_F_local_coll</f>
        <v>8.6905385335274527E-15</v>
      </c>
      <c r="R166" s="44">
        <f>Concentrations!R64*VLOOKUP(IF(ISBLANK($A166),$B166,$A166),Radionuclide_specific,9,FALSE)*VLOOKUP($B$154,Other_food_cons,5,FALSE)*Other_F_local</f>
        <v>3.8925972094799651E-11</v>
      </c>
      <c r="S166" s="44">
        <f>Concentrations!S64*VLOOKUP(IF(ISBLANK($A166),$B166,$A166),Radionuclide_specific,9,FALSE)*VLOOKUP($B$154,Other_food_cons,5,FALSE)*Other_F_local_coll</f>
        <v>5.9153172663839094E-12</v>
      </c>
      <c r="T166" s="44">
        <f>Concentrations!T64*VLOOKUP(IF(ISBLANK($A166),$B166,$A166),Radionuclide_specific,9,FALSE)*VLOOKUP($B$154,Other_food_cons,5,FALSE)*Other_F_local_coll</f>
        <v>4.6261277961133549E-13</v>
      </c>
      <c r="U166" s="44">
        <f>Concentrations!U64*VLOOKUP(IF(ISBLANK($A166),$B166,$A166),Radionuclide_specific,9,FALSE)*VLOOKUP($B$154,Other_food_cons,5,FALSE)*Other_F_local_coll</f>
        <v>1.2500536689688353E-13</v>
      </c>
      <c r="V166" s="44">
        <f>Concentrations!V64*VLOOKUP(IF(ISBLANK($A166),$B166,$A166),Radionuclide_specific,9,FALSE)*VLOOKUP($B$154,Other_food_cons,5,FALSE)*Other_F_local_coll</f>
        <v>6.0024997673220759E-14</v>
      </c>
      <c r="W166" s="57">
        <f t="shared" ref="W166" si="133">C166+H166+M166+R166</f>
        <v>5.1412853619539317E-11</v>
      </c>
      <c r="X166" s="57">
        <f t="shared" ref="X166" si="134">D166+I166+N166+S166</f>
        <v>7.8128643772613454E-12</v>
      </c>
      <c r="Y166" s="57">
        <f t="shared" ref="Y166" si="135">E166+J166+O166+T166</f>
        <v>6.1101218134673821E-13</v>
      </c>
      <c r="Z166" s="57">
        <f t="shared" ref="Z166" si="136">F166+K166+P166+U166</f>
        <v>1.6510525708322347E-13</v>
      </c>
      <c r="AA166" s="57">
        <f t="shared" ref="AA166" si="137">G166+L166+Q166+V166</f>
        <v>7.9280137471474255E-14</v>
      </c>
    </row>
    <row r="167" spans="1:27">
      <c r="A167" s="4" t="s">
        <v>14</v>
      </c>
      <c r="B167" s="107"/>
      <c r="C167" s="57">
        <f>Concentrations!C65*VLOOKUP(IF(ISBLANK($A167),$B167,$A167),Radionuclide_specific,9,FALSE)*VLOOKUP($B$154,Other_food_cons,2,FALSE)*Other_F_local</f>
        <v>0</v>
      </c>
      <c r="D167" s="57">
        <f>Concentrations!D65*VLOOKUP(IF(ISBLANK($A167),$B167,$A167),Radionuclide_specific,9,FALSE)*VLOOKUP($B$154,Other_food_cons,2,FALSE)*Other_F_local_coll</f>
        <v>0</v>
      </c>
      <c r="E167" s="57">
        <f>Concentrations!E65*VLOOKUP(IF(ISBLANK($A167),$B167,$A167),Radionuclide_specific,9,FALSE)*VLOOKUP($B$154,Other_food_cons,2,FALSE)*Other_F_local_coll</f>
        <v>0</v>
      </c>
      <c r="F167" s="57">
        <f>Concentrations!F65*VLOOKUP(IF(ISBLANK($A167),$B167,$A167),Radionuclide_specific,9,FALSE)*VLOOKUP($B$154,Other_food_cons,2,FALSE)*Other_F_local_coll</f>
        <v>0</v>
      </c>
      <c r="G167" s="57">
        <f>Concentrations!G65*VLOOKUP(IF(ISBLANK($A167),$B167,$A167),Radionuclide_specific,9,FALSE)*VLOOKUP($B$154,Other_food_cons,2,FALSE)*Other_F_local_coll</f>
        <v>0</v>
      </c>
      <c r="H167" s="44">
        <f>Concentrations!H65*VLOOKUP(IF(ISBLANK($A167),$B167,$A167),Radionuclide_specific,9,FALSE)*VLOOKUP($B$154,Other_food_cons,3,FALSE)*Other_F_local</f>
        <v>0</v>
      </c>
      <c r="I167" s="44">
        <f>Concentrations!I65*VLOOKUP(IF(ISBLANK($A167),$B167,$A167),Radionuclide_specific,9,FALSE)*VLOOKUP($B$154,Other_food_cons,3,FALSE)*Other_F_local_coll</f>
        <v>0</v>
      </c>
      <c r="J167" s="44">
        <f>Concentrations!J65*VLOOKUP(IF(ISBLANK($A167),$B167,$A167),Radionuclide_specific,9,FALSE)*VLOOKUP($B$154,Other_food_cons,3,FALSE)*Other_F_local_coll</f>
        <v>0</v>
      </c>
      <c r="K167" s="44">
        <f>Concentrations!K65*VLOOKUP(IF(ISBLANK($A167),$B167,$A167),Radionuclide_specific,9,FALSE)*VLOOKUP($B$154,Other_food_cons,3,FALSE)*Other_F_local_coll</f>
        <v>0</v>
      </c>
      <c r="L167" s="44">
        <f>Concentrations!L65*VLOOKUP(IF(ISBLANK($A167),$B167,$A167),Radionuclide_specific,9,FALSE)*VLOOKUP($B$154,Other_food_cons,3,FALSE)*Other_F_local_coll</f>
        <v>0</v>
      </c>
      <c r="M167" s="57">
        <f>Concentrations!M65*VLOOKUP(IF(ISBLANK($A167),$B167,$A167),Radionuclide_specific,9,FALSE)*VLOOKUP($B$154,Other_food_cons,4,FALSE)*Other_F_local</f>
        <v>0</v>
      </c>
      <c r="N167" s="57">
        <f>Concentrations!N65*VLOOKUP(IF(ISBLANK($A167),$B167,$A167),Radionuclide_specific,9,FALSE)*VLOOKUP($B$154,Other_food_cons,4,FALSE)*Other_F_local_coll</f>
        <v>0</v>
      </c>
      <c r="O167" s="57">
        <f>Concentrations!O65*VLOOKUP(IF(ISBLANK($A167),$B167,$A167),Radionuclide_specific,9,FALSE)*VLOOKUP($B$154,Other_food_cons,4,FALSE)*Other_F_local_coll</f>
        <v>0</v>
      </c>
      <c r="P167" s="57">
        <f>Concentrations!P65*VLOOKUP(IF(ISBLANK($A167),$B167,$A167),Radionuclide_specific,9,FALSE)*VLOOKUP($B$154,Other_food_cons,4,FALSE)*Other_F_local_coll</f>
        <v>0</v>
      </c>
      <c r="Q167" s="57">
        <f>Concentrations!Q65*VLOOKUP(IF(ISBLANK($A167),$B167,$A167),Radionuclide_specific,9,FALSE)*VLOOKUP($B$154,Other_food_cons,4,FALSE)*Other_F_local_coll</f>
        <v>0</v>
      </c>
      <c r="R167" s="44">
        <f>Concentrations!R65*VLOOKUP(IF(ISBLANK($A167),$B167,$A167),Radionuclide_specific,9,FALSE)*VLOOKUP($B$154,Other_food_cons,5,FALSE)*Other_F_local</f>
        <v>0</v>
      </c>
      <c r="S167" s="44">
        <f>Concentrations!S65*VLOOKUP(IF(ISBLANK($A167),$B167,$A167),Radionuclide_specific,9,FALSE)*VLOOKUP($B$154,Other_food_cons,5,FALSE)*Other_F_local_coll</f>
        <v>0</v>
      </c>
      <c r="T167" s="44">
        <f>Concentrations!T65*VLOOKUP(IF(ISBLANK($A167),$B167,$A167),Radionuclide_specific,9,FALSE)*VLOOKUP($B$154,Other_food_cons,5,FALSE)*Other_F_local_coll</f>
        <v>0</v>
      </c>
      <c r="U167" s="44">
        <f>Concentrations!U65*VLOOKUP(IF(ISBLANK($A167),$B167,$A167),Radionuclide_specific,9,FALSE)*VLOOKUP($B$154,Other_food_cons,5,FALSE)*Other_F_local_coll</f>
        <v>0</v>
      </c>
      <c r="V167" s="44">
        <f>Concentrations!V65*VLOOKUP(IF(ISBLANK($A167),$B167,$A167),Radionuclide_specific,9,FALSE)*VLOOKUP($B$154,Other_food_cons,5,FALSE)*Other_F_local_coll</f>
        <v>0</v>
      </c>
      <c r="W167" s="57">
        <f t="shared" si="128"/>
        <v>0</v>
      </c>
      <c r="X167" s="57">
        <f t="shared" si="129"/>
        <v>0</v>
      </c>
      <c r="Y167" s="57">
        <f t="shared" si="130"/>
        <v>0</v>
      </c>
      <c r="Z167" s="57">
        <f t="shared" si="131"/>
        <v>0</v>
      </c>
      <c r="AA167" s="57">
        <f t="shared" si="132"/>
        <v>0</v>
      </c>
    </row>
    <row r="168" spans="1:27">
      <c r="A168" s="4" t="s">
        <v>21</v>
      </c>
      <c r="B168" s="107"/>
      <c r="C168" s="57">
        <f>Concentrations!C66*VLOOKUP(IF(ISBLANK($A168),$B168,$A168),Radionuclide_specific,9,FALSE)*VLOOKUP($B$154,Other_food_cons,2,FALSE)*Other_F_local</f>
        <v>5.6677133191124576E-11</v>
      </c>
      <c r="D168" s="57">
        <f>Concentrations!D66*VLOOKUP(IF(ISBLANK($A168),$B168,$A168),Radionuclide_specific,9,FALSE)*VLOOKUP($B$154,Other_food_cons,2,FALSE)*Other_F_local_coll</f>
        <v>8.6190716437945061E-12</v>
      </c>
      <c r="E168" s="57">
        <f>Concentrations!E66*VLOOKUP(IF(ISBLANK($A168),$B168,$A168),Radionuclide_specific,9,FALSE)*VLOOKUP($B$154,Other_food_cons,2,FALSE)*Other_F_local_coll</f>
        <v>6.767756737302094E-13</v>
      </c>
      <c r="F168" s="57">
        <f>Concentrations!F66*VLOOKUP(IF(ISBLANK($A168),$B168,$A168),Radionuclide_specific,9,FALSE)*VLOOKUP($B$154,Other_food_cons,2,FALSE)*Other_F_local_coll</f>
        <v>1.8420277650754409E-13</v>
      </c>
      <c r="G168" s="57">
        <f>Concentrations!G66*VLOOKUP(IF(ISBLANK($A168),$B168,$A168),Radionuclide_specific,9,FALSE)*VLOOKUP($B$154,Other_food_cons,2,FALSE)*Other_F_local_coll</f>
        <v>8.9163887878778107E-14</v>
      </c>
      <c r="H168" s="44">
        <f>Concentrations!H66*VLOOKUP(IF(ISBLANK($A168),$B168,$A168),Radionuclide_specific,9,FALSE)*VLOOKUP($B$154,Other_food_cons,3,FALSE)*Other_F_local</f>
        <v>1.1339487778169434E-10</v>
      </c>
      <c r="I168" s="44">
        <f>Concentrations!I66*VLOOKUP(IF(ISBLANK($A168),$B168,$A168),Radionuclide_specific,9,FALSE)*VLOOKUP($B$154,Other_food_cons,3,FALSE)*Other_F_local_coll</f>
        <v>1.7244319192079318E-11</v>
      </c>
      <c r="J168" s="44">
        <f>Concentrations!J66*VLOOKUP(IF(ISBLANK($A168),$B168,$A168),Radionuclide_specific,9,FALSE)*VLOOKUP($B$154,Other_food_cons,3,FALSE)*Other_F_local_coll</f>
        <v>1.3540362839007984E-12</v>
      </c>
      <c r="K168" s="44">
        <f>Concentrations!K66*VLOOKUP(IF(ISBLANK($A168),$B168,$A168),Radionuclide_specific,9,FALSE)*VLOOKUP($B$154,Other_food_cons,3,FALSE)*Other_F_local_coll</f>
        <v>3.6853754156345792E-13</v>
      </c>
      <c r="L168" s="44">
        <f>Concentrations!L66*VLOOKUP(IF(ISBLANK($A168),$B168,$A168),Radionuclide_specific,9,FALSE)*VLOOKUP($B$154,Other_food_cons,3,FALSE)*Other_F_local_coll</f>
        <v>1.7839166519696239E-13</v>
      </c>
      <c r="M168" s="57">
        <f>Concentrations!M66*VLOOKUP(IF(ISBLANK($A168),$B168,$A168),Radionuclide_specific,9,FALSE)*VLOOKUP($B$154,Other_food_cons,4,FALSE)*Other_F_local</f>
        <v>8.9278651211533442E-11</v>
      </c>
      <c r="N168" s="57">
        <f>Concentrations!N66*VLOOKUP(IF(ISBLANK($A168),$B168,$A168),Radionuclide_specific,9,FALSE)*VLOOKUP($B$154,Other_food_cons,4,FALSE)*Other_F_local_coll</f>
        <v>1.3576888027463752E-11</v>
      </c>
      <c r="O168" s="57">
        <f>Concentrations!O66*VLOOKUP(IF(ISBLANK($A168),$B168,$A168),Radionuclide_specific,9,FALSE)*VLOOKUP($B$154,Other_food_cons,4,FALSE)*Other_F_local_coll</f>
        <v>1.0660669642492026E-12</v>
      </c>
      <c r="P168" s="57">
        <f>Concentrations!P66*VLOOKUP(IF(ISBLANK($A168),$B168,$A168),Radionuclide_specific,9,FALSE)*VLOOKUP($B$154,Other_food_cons,4,FALSE)*Other_F_local_coll</f>
        <v>2.9015891436422112E-13</v>
      </c>
      <c r="Q168" s="57">
        <f>Concentrations!Q66*VLOOKUP(IF(ISBLANK($A168),$B168,$A168),Radionuclide_specific,9,FALSE)*VLOOKUP($B$154,Other_food_cons,4,FALSE)*Other_F_local_coll</f>
        <v>1.4045226352133629E-13</v>
      </c>
      <c r="R168" s="44">
        <f>Concentrations!R66*VLOOKUP(IF(ISBLANK($A168),$B168,$A168),Radionuclide_specific,9,FALSE)*VLOOKUP($B$154,Other_food_cons,5,FALSE)*Other_F_local</f>
        <v>1.579315426007595E-11</v>
      </c>
      <c r="S168" s="44">
        <f>Concentrations!S66*VLOOKUP(IF(ISBLANK($A168),$B168,$A168),Radionuclide_specific,9,FALSE)*VLOOKUP($B$154,Other_food_cons,5,FALSE)*Other_F_local_coll</f>
        <v>2.4017151253939783E-12</v>
      </c>
      <c r="T168" s="44">
        <f>Concentrations!T66*VLOOKUP(IF(ISBLANK($A168),$B168,$A168),Radionuclide_specific,9,FALSE)*VLOOKUP($B$154,Other_food_cons,5,FALSE)*Other_F_local_coll</f>
        <v>1.8858439043917259E-13</v>
      </c>
      <c r="U168" s="44">
        <f>Concentrations!U66*VLOOKUP(IF(ISBLANK($A168),$B168,$A168),Radionuclide_specific,9,FALSE)*VLOOKUP($B$154,Other_food_cons,5,FALSE)*Other_F_local_coll</f>
        <v>5.1328334739652952E-14</v>
      </c>
      <c r="V168" s="44">
        <f>Concentrations!V66*VLOOKUP(IF(ISBLANK($A168),$B168,$A168),Radionuclide_specific,9,FALSE)*VLOOKUP($B$154,Other_food_cons,5,FALSE)*Other_F_local_coll</f>
        <v>2.484562920550424E-14</v>
      </c>
      <c r="W168" s="57">
        <f t="shared" si="128"/>
        <v>2.751438164444283E-10</v>
      </c>
      <c r="X168" s="57">
        <f t="shared" si="129"/>
        <v>4.1841993988731553E-11</v>
      </c>
      <c r="Y168" s="57">
        <f t="shared" si="130"/>
        <v>3.2854633123193833E-12</v>
      </c>
      <c r="Z168" s="57">
        <f t="shared" si="131"/>
        <v>8.9422756717487608E-13</v>
      </c>
      <c r="AA168" s="57">
        <f t="shared" si="132"/>
        <v>4.3285344580258107E-13</v>
      </c>
    </row>
    <row r="169" spans="1:27">
      <c r="A169" s="2"/>
      <c r="B169" s="107" t="s">
        <v>146</v>
      </c>
      <c r="C169" s="57">
        <f>Concentrations!C67*VLOOKUP(IF(ISBLANK($A169),$B169,$A169),Radionuclide_specific,9,FALSE)*VLOOKUP($B$154,Other_food_cons,2,FALSE)*Other_F_local</f>
        <v>0</v>
      </c>
      <c r="D169" s="57">
        <f>Concentrations!D67*VLOOKUP(IF(ISBLANK($A169),$B169,$A169),Radionuclide_specific,9,FALSE)*VLOOKUP($B$154,Other_food_cons,2,FALSE)*Other_F_local_coll</f>
        <v>0</v>
      </c>
      <c r="E169" s="57">
        <f>Concentrations!E67*VLOOKUP(IF(ISBLANK($A169),$B169,$A169),Radionuclide_specific,9,FALSE)*VLOOKUP($B$154,Other_food_cons,2,FALSE)*Other_F_local_coll</f>
        <v>0</v>
      </c>
      <c r="F169" s="57">
        <f>Concentrations!F67*VLOOKUP(IF(ISBLANK($A169),$B169,$A169),Radionuclide_specific,9,FALSE)*VLOOKUP($B$154,Other_food_cons,2,FALSE)*Other_F_local_coll</f>
        <v>0</v>
      </c>
      <c r="G169" s="57">
        <f>Concentrations!G67*VLOOKUP(IF(ISBLANK($A169),$B169,$A169),Radionuclide_specific,9,FALSE)*VLOOKUP($B$154,Other_food_cons,2,FALSE)*Other_F_local_coll</f>
        <v>0</v>
      </c>
      <c r="H169" s="44">
        <f>Concentrations!H67*VLOOKUP(IF(ISBLANK($A169),$B169,$A169),Radionuclide_specific,9,FALSE)*VLOOKUP($B$154,Other_food_cons,3,FALSE)*Other_F_local</f>
        <v>0</v>
      </c>
      <c r="I169" s="44">
        <f>Concentrations!I67*VLOOKUP(IF(ISBLANK($A169),$B169,$A169),Radionuclide_specific,9,FALSE)*VLOOKUP($B$154,Other_food_cons,3,FALSE)*Other_F_local_coll</f>
        <v>0</v>
      </c>
      <c r="J169" s="44">
        <f>Concentrations!J67*VLOOKUP(IF(ISBLANK($A169),$B169,$A169),Radionuclide_specific,9,FALSE)*VLOOKUP($B$154,Other_food_cons,3,FALSE)*Other_F_local_coll</f>
        <v>0</v>
      </c>
      <c r="K169" s="44">
        <f>Concentrations!K67*VLOOKUP(IF(ISBLANK($A169),$B169,$A169),Radionuclide_specific,9,FALSE)*VLOOKUP($B$154,Other_food_cons,3,FALSE)*Other_F_local_coll</f>
        <v>0</v>
      </c>
      <c r="L169" s="44">
        <f>Concentrations!L67*VLOOKUP(IF(ISBLANK($A169),$B169,$A169),Radionuclide_specific,9,FALSE)*VLOOKUP($B$154,Other_food_cons,3,FALSE)*Other_F_local_coll</f>
        <v>0</v>
      </c>
      <c r="M169" s="57">
        <f>Concentrations!M67*VLOOKUP(IF(ISBLANK($A169),$B169,$A169),Radionuclide_specific,9,FALSE)*VLOOKUP($B$154,Other_food_cons,4,FALSE)*Other_F_local</f>
        <v>0</v>
      </c>
      <c r="N169" s="57">
        <f>Concentrations!N67*VLOOKUP(IF(ISBLANK($A169),$B169,$A169),Radionuclide_specific,9,FALSE)*VLOOKUP($B$154,Other_food_cons,4,FALSE)*Other_F_local_coll</f>
        <v>0</v>
      </c>
      <c r="O169" s="57">
        <f>Concentrations!O67*VLOOKUP(IF(ISBLANK($A169),$B169,$A169),Radionuclide_specific,9,FALSE)*VLOOKUP($B$154,Other_food_cons,4,FALSE)*Other_F_local_coll</f>
        <v>0</v>
      </c>
      <c r="P169" s="57">
        <f>Concentrations!P67*VLOOKUP(IF(ISBLANK($A169),$B169,$A169),Radionuclide_specific,9,FALSE)*VLOOKUP($B$154,Other_food_cons,4,FALSE)*Other_F_local_coll</f>
        <v>0</v>
      </c>
      <c r="Q169" s="57">
        <f>Concentrations!Q67*VLOOKUP(IF(ISBLANK($A169),$B169,$A169),Radionuclide_specific,9,FALSE)*VLOOKUP($B$154,Other_food_cons,4,FALSE)*Other_F_local_coll</f>
        <v>0</v>
      </c>
      <c r="R169" s="44">
        <f>Concentrations!R67*VLOOKUP(IF(ISBLANK($A169),$B169,$A169),Radionuclide_specific,9,FALSE)*VLOOKUP($B$154,Other_food_cons,5,FALSE)*Other_F_local</f>
        <v>0</v>
      </c>
      <c r="S169" s="44">
        <f>Concentrations!S67*VLOOKUP(IF(ISBLANK($A169),$B169,$A169),Radionuclide_specific,9,FALSE)*VLOOKUP($B$154,Other_food_cons,5,FALSE)*Other_F_local_coll</f>
        <v>0</v>
      </c>
      <c r="T169" s="44">
        <f>Concentrations!T67*VLOOKUP(IF(ISBLANK($A169),$B169,$A169),Radionuclide_specific,9,FALSE)*VLOOKUP($B$154,Other_food_cons,5,FALSE)*Other_F_local_coll</f>
        <v>0</v>
      </c>
      <c r="U169" s="44">
        <f>Concentrations!U67*VLOOKUP(IF(ISBLANK($A169),$B169,$A169),Radionuclide_specific,9,FALSE)*VLOOKUP($B$154,Other_food_cons,5,FALSE)*Other_F_local_coll</f>
        <v>0</v>
      </c>
      <c r="V169" s="44">
        <f>Concentrations!V67*VLOOKUP(IF(ISBLANK($A169),$B169,$A169),Radionuclide_specific,9,FALSE)*VLOOKUP($B$154,Other_food_cons,5,FALSE)*Other_F_local_coll</f>
        <v>0</v>
      </c>
      <c r="W169" s="57">
        <f t="shared" si="128"/>
        <v>0</v>
      </c>
      <c r="X169" s="57">
        <f t="shared" si="129"/>
        <v>0</v>
      </c>
      <c r="Y169" s="57">
        <f t="shared" si="130"/>
        <v>0</v>
      </c>
      <c r="Z169" s="57">
        <f t="shared" si="131"/>
        <v>0</v>
      </c>
      <c r="AA169" s="57">
        <f t="shared" si="132"/>
        <v>0</v>
      </c>
    </row>
    <row r="170" spans="1:27">
      <c r="A170" s="4" t="s">
        <v>263</v>
      </c>
      <c r="B170" s="107"/>
      <c r="C170" s="57">
        <f>Concentrations!C68*VLOOKUP(IF(ISBLANK($A170),$B170,$A170),Radionuclide_specific,9,FALSE)*VLOOKUP($B$154,Other_food_cons,2,FALSE)*Other_F_local</f>
        <v>1.9544189553917163E-13</v>
      </c>
      <c r="D170" s="57">
        <f>Concentrations!D68*VLOOKUP(IF(ISBLANK($A170),$B170,$A170),Radionuclide_specific,9,FALSE)*VLOOKUP($B$154,Other_food_cons,2,FALSE)*Other_F_local_coll</f>
        <v>2.97074071252576E-14</v>
      </c>
      <c r="E170" s="57">
        <f>Concentrations!E68*VLOOKUP(IF(ISBLANK($A170),$B170,$A170),Radionuclide_specific,9,FALSE)*VLOOKUP($B$154,Other_food_cons,2,FALSE)*Other_F_local_coll</f>
        <v>2.3265218877965879E-15</v>
      </c>
      <c r="F170" s="57">
        <f>Concentrations!F68*VLOOKUP(IF(ISBLANK($A170),$B170,$A170),Radionuclide_specific,9,FALSE)*VLOOKUP($B$154,Other_food_cons,2,FALSE)*Other_F_local_coll</f>
        <v>6.3023604305219256E-16</v>
      </c>
      <c r="G170" s="57">
        <f>Concentrations!G68*VLOOKUP(IF(ISBLANK($A170),$B170,$A170),Radionuclide_specific,9,FALSE)*VLOOKUP($B$154,Other_food_cons,2,FALSE)*Other_F_local_coll</f>
        <v>3.0346761582953912E-16</v>
      </c>
      <c r="H170" s="44">
        <f>Concentrations!H68*VLOOKUP(IF(ISBLANK($A170),$B170,$A170),Radionuclide_specific,9,FALSE)*VLOOKUP($B$154,Other_food_cons,3,FALSE)*Other_F_local</f>
        <v>4.0663610947883662E-12</v>
      </c>
      <c r="I170" s="44">
        <f>Concentrations!I68*VLOOKUP(IF(ISBLANK($A170),$B170,$A170),Radionuclide_specific,9,FALSE)*VLOOKUP($B$154,Other_food_cons,3,FALSE)*Other_F_local_coll</f>
        <v>6.1809185910691584E-13</v>
      </c>
      <c r="J170" s="44">
        <f>Concentrations!J68*VLOOKUP(IF(ISBLANK($A170),$B170,$A170),Radionuclide_specific,9,FALSE)*VLOOKUP($B$154,Other_food_cons,3,FALSE)*Other_F_local_coll</f>
        <v>4.8405578878626391E-14</v>
      </c>
      <c r="K170" s="44">
        <f>Concentrations!K68*VLOOKUP(IF(ISBLANK($A170),$B170,$A170),Radionuclide_specific,9,FALSE)*VLOOKUP($B$154,Other_food_cons,3,FALSE)*Other_F_local_coll</f>
        <v>1.3112681489968239E-14</v>
      </c>
      <c r="L170" s="44">
        <f>Concentrations!L68*VLOOKUP(IF(ISBLANK($A170),$B170,$A170),Radionuclide_specific,9,FALSE)*VLOOKUP($B$154,Other_food_cons,3,FALSE)*Other_F_local_coll</f>
        <v>6.3139425819275948E-15</v>
      </c>
      <c r="M170" s="57">
        <f>Concentrations!M68*VLOOKUP(IF(ISBLANK($A170),$B170,$A170),Radionuclide_specific,9,FALSE)*VLOOKUP($B$154,Other_food_cons,4,FALSE)*Other_F_local</f>
        <v>1.579685272344278E-14</v>
      </c>
      <c r="N170" s="57">
        <f>Concentrations!N68*VLOOKUP(IF(ISBLANK($A170),$B170,$A170),Radionuclide_specific,9,FALSE)*VLOOKUP($B$154,Other_food_cons,4,FALSE)*Other_F_local_coll</f>
        <v>2.4011409317251138E-15</v>
      </c>
      <c r="O170" s="57">
        <f>Concentrations!O68*VLOOKUP(IF(ISBLANK($A170),$B170,$A170),Radionuclide_specific,9,FALSE)*VLOOKUP($B$154,Other_food_cons,4,FALSE)*Other_F_local_coll</f>
        <v>1.880442446487773E-16</v>
      </c>
      <c r="P170" s="57">
        <f>Concentrations!P68*VLOOKUP(IF(ISBLANK($A170),$B170,$A170),Radionuclide_specific,9,FALSE)*VLOOKUP($B$154,Other_food_cons,4,FALSE)*Other_F_local_coll</f>
        <v>5.0939671484640494E-17</v>
      </c>
      <c r="Q170" s="57">
        <f>Concentrations!Q68*VLOOKUP(IF(ISBLANK($A170),$B170,$A170),Radionuclide_specific,9,FALSE)*VLOOKUP($B$154,Other_food_cons,4,FALSE)*Other_F_local_coll</f>
        <v>2.4528176112745154E-17</v>
      </c>
      <c r="R170" s="44">
        <f>Concentrations!R68*VLOOKUP(IF(ISBLANK($A170),$B170,$A170),Radionuclide_specific,9,FALSE)*VLOOKUP($B$154,Other_food_cons,5,FALSE)*Other_F_local</f>
        <v>1.1616929105133677E-11</v>
      </c>
      <c r="S170" s="44">
        <f>Concentrations!S68*VLOOKUP(IF(ISBLANK($A170),$B170,$A170),Radionuclide_specific,9,FALSE)*VLOOKUP($B$154,Other_food_cons,5,FALSE)*Other_F_local_coll</f>
        <v>1.7657874301689414E-12</v>
      </c>
      <c r="T170" s="44">
        <f>Concentrations!T68*VLOOKUP(IF(ISBLANK($A170),$B170,$A170),Radionuclide_specific,9,FALSE)*VLOOKUP($B$154,Other_food_cons,5,FALSE)*Other_F_local_coll</f>
        <v>1.3828682820290088E-13</v>
      </c>
      <c r="U170" s="44">
        <f>Concentrations!U68*VLOOKUP(IF(ISBLANK($A170),$B170,$A170),Radionuclide_specific,9,FALSE)*VLOOKUP($B$154,Other_food_cons,5,FALSE)*Other_F_local_coll</f>
        <v>3.7460788084558343E-14</v>
      </c>
      <c r="V170" s="44">
        <f>Concentrations!V68*VLOOKUP(IF(ISBLANK($A170),$B170,$A170),Radionuclide_specific,9,FALSE)*VLOOKUP($B$154,Other_food_cons,5,FALSE)*Other_F_local_coll</f>
        <v>1.8037902104204288E-14</v>
      </c>
      <c r="W170" s="57">
        <f t="shared" ref="W170:W171" si="138">C170+H170+M170+R170</f>
        <v>1.5894528948184657E-11</v>
      </c>
      <c r="X170" s="57">
        <f t="shared" ref="X170:X171" si="139">D170+I170+N170+S170</f>
        <v>2.4159878373328401E-12</v>
      </c>
      <c r="Y170" s="57">
        <f t="shared" ref="Y170:Y171" si="140">E170+J170+O170+T170</f>
        <v>1.8920697321397264E-13</v>
      </c>
      <c r="Z170" s="57">
        <f t="shared" ref="Z170:Z171" si="141">F170+K170+P170+U170</f>
        <v>5.1254645289063418E-14</v>
      </c>
      <c r="AA170" s="57">
        <f t="shared" ref="AA170:AA171" si="142">G170+L170+Q170+V170</f>
        <v>2.4679840478074169E-14</v>
      </c>
    </row>
    <row r="171" spans="1:27">
      <c r="A171" s="2"/>
      <c r="B171" s="107" t="s">
        <v>264</v>
      </c>
      <c r="C171" s="57">
        <f>Concentrations!C69*VLOOKUP(IF(ISBLANK($A171),$B171,$A171),Radionuclide_specific,9,FALSE)*VLOOKUP($B$154,Other_food_cons,2,FALSE)*Other_F_local</f>
        <v>0</v>
      </c>
      <c r="D171" s="57">
        <f>Concentrations!D69*VLOOKUP(IF(ISBLANK($A171),$B171,$A171),Radionuclide_specific,9,FALSE)*VLOOKUP($B$154,Other_food_cons,2,FALSE)*Other_F_local_coll</f>
        <v>0</v>
      </c>
      <c r="E171" s="57">
        <f>Concentrations!E69*VLOOKUP(IF(ISBLANK($A171),$B171,$A171),Radionuclide_specific,9,FALSE)*VLOOKUP($B$154,Other_food_cons,2,FALSE)*Other_F_local_coll</f>
        <v>0</v>
      </c>
      <c r="F171" s="57">
        <f>Concentrations!F69*VLOOKUP(IF(ISBLANK($A171),$B171,$A171),Radionuclide_specific,9,FALSE)*VLOOKUP($B$154,Other_food_cons,2,FALSE)*Other_F_local_coll</f>
        <v>0</v>
      </c>
      <c r="G171" s="57">
        <f>Concentrations!G69*VLOOKUP(IF(ISBLANK($A171),$B171,$A171),Radionuclide_specific,9,FALSE)*VLOOKUP($B$154,Other_food_cons,2,FALSE)*Other_F_local_coll</f>
        <v>0</v>
      </c>
      <c r="H171" s="44">
        <f>Concentrations!H69*VLOOKUP(IF(ISBLANK($A171),$B171,$A171),Radionuclide_specific,9,FALSE)*VLOOKUP($B$154,Other_food_cons,3,FALSE)*Other_F_local</f>
        <v>0</v>
      </c>
      <c r="I171" s="44">
        <f>Concentrations!I69*VLOOKUP(IF(ISBLANK($A171),$B171,$A171),Radionuclide_specific,9,FALSE)*VLOOKUP($B$154,Other_food_cons,3,FALSE)*Other_F_local_coll</f>
        <v>0</v>
      </c>
      <c r="J171" s="44">
        <f>Concentrations!J69*VLOOKUP(IF(ISBLANK($A171),$B171,$A171),Radionuclide_specific,9,FALSE)*VLOOKUP($B$154,Other_food_cons,3,FALSE)*Other_F_local_coll</f>
        <v>0</v>
      </c>
      <c r="K171" s="44">
        <f>Concentrations!K69*VLOOKUP(IF(ISBLANK($A171),$B171,$A171),Radionuclide_specific,9,FALSE)*VLOOKUP($B$154,Other_food_cons,3,FALSE)*Other_F_local_coll</f>
        <v>0</v>
      </c>
      <c r="L171" s="44">
        <f>Concentrations!L69*VLOOKUP(IF(ISBLANK($A171),$B171,$A171),Radionuclide_specific,9,FALSE)*VLOOKUP($B$154,Other_food_cons,3,FALSE)*Other_F_local_coll</f>
        <v>0</v>
      </c>
      <c r="M171" s="57">
        <f>Concentrations!M69*VLOOKUP(IF(ISBLANK($A171),$B171,$A171),Radionuclide_specific,9,FALSE)*VLOOKUP($B$154,Other_food_cons,4,FALSE)*Other_F_local</f>
        <v>0</v>
      </c>
      <c r="N171" s="57">
        <f>Concentrations!N69*VLOOKUP(IF(ISBLANK($A171),$B171,$A171),Radionuclide_specific,9,FALSE)*VLOOKUP($B$154,Other_food_cons,4,FALSE)*Other_F_local_coll</f>
        <v>0</v>
      </c>
      <c r="O171" s="57">
        <f>Concentrations!O69*VLOOKUP(IF(ISBLANK($A171),$B171,$A171),Radionuclide_specific,9,FALSE)*VLOOKUP($B$154,Other_food_cons,4,FALSE)*Other_F_local_coll</f>
        <v>0</v>
      </c>
      <c r="P171" s="57">
        <f>Concentrations!P69*VLOOKUP(IF(ISBLANK($A171),$B171,$A171),Radionuclide_specific,9,FALSE)*VLOOKUP($B$154,Other_food_cons,4,FALSE)*Other_F_local_coll</f>
        <v>0</v>
      </c>
      <c r="Q171" s="57">
        <f>Concentrations!Q69*VLOOKUP(IF(ISBLANK($A171),$B171,$A171),Radionuclide_specific,9,FALSE)*VLOOKUP($B$154,Other_food_cons,4,FALSE)*Other_F_local_coll</f>
        <v>0</v>
      </c>
      <c r="R171" s="44">
        <f>Concentrations!R69*VLOOKUP(IF(ISBLANK($A171),$B171,$A171),Radionuclide_specific,9,FALSE)*VLOOKUP($B$154,Other_food_cons,5,FALSE)*Other_F_local</f>
        <v>0</v>
      </c>
      <c r="S171" s="44">
        <f>Concentrations!S69*VLOOKUP(IF(ISBLANK($A171),$B171,$A171),Radionuclide_specific,9,FALSE)*VLOOKUP($B$154,Other_food_cons,5,FALSE)*Other_F_local_coll</f>
        <v>0</v>
      </c>
      <c r="T171" s="44">
        <f>Concentrations!T69*VLOOKUP(IF(ISBLANK($A171),$B171,$A171),Radionuclide_specific,9,FALSE)*VLOOKUP($B$154,Other_food_cons,5,FALSE)*Other_F_local_coll</f>
        <v>0</v>
      </c>
      <c r="U171" s="44">
        <f>Concentrations!U69*VLOOKUP(IF(ISBLANK($A171),$B171,$A171),Radionuclide_specific,9,FALSE)*VLOOKUP($B$154,Other_food_cons,5,FALSE)*Other_F_local_coll</f>
        <v>0</v>
      </c>
      <c r="V171" s="44">
        <f>Concentrations!V69*VLOOKUP(IF(ISBLANK($A171),$B171,$A171),Radionuclide_specific,9,FALSE)*VLOOKUP($B$154,Other_food_cons,5,FALSE)*Other_F_local_coll</f>
        <v>0</v>
      </c>
      <c r="W171" s="57">
        <f t="shared" si="138"/>
        <v>0</v>
      </c>
      <c r="X171" s="57">
        <f t="shared" si="139"/>
        <v>0</v>
      </c>
      <c r="Y171" s="57">
        <f t="shared" si="140"/>
        <v>0</v>
      </c>
      <c r="Z171" s="57">
        <f t="shared" si="141"/>
        <v>0</v>
      </c>
      <c r="AA171" s="57">
        <f t="shared" si="142"/>
        <v>0</v>
      </c>
    </row>
    <row r="172" spans="1:27">
      <c r="A172" s="4" t="s">
        <v>166</v>
      </c>
      <c r="B172" s="107"/>
      <c r="C172" s="57">
        <f>Concentrations!C70*VLOOKUP(IF(ISBLANK($A172),$B172,$A172),Radionuclide_specific,9,FALSE)*VLOOKUP($B$154,Other_food_cons,2,FALSE)*Other_F_local</f>
        <v>1.8937141539722775E-10</v>
      </c>
      <c r="D172" s="57">
        <f>Concentrations!D70*VLOOKUP(IF(ISBLANK($A172),$B172,$A172),Radionuclide_specific,9,FALSE)*VLOOKUP($B$154,Other_food_cons,2,FALSE)*Other_F_local_coll</f>
        <v>2.8798801639189756E-11</v>
      </c>
      <c r="E172" s="57">
        <f>Concentrations!E70*VLOOKUP(IF(ISBLANK($A172),$B172,$A172),Radionuclide_specific,9,FALSE)*VLOOKUP($B$154,Other_food_cons,2,FALSE)*Other_F_local_coll</f>
        <v>2.2615158760372965E-12</v>
      </c>
      <c r="F172" s="57">
        <f>Concentrations!F70*VLOOKUP(IF(ISBLANK($A172),$B172,$A172),Radionuclide_specific,9,FALSE)*VLOOKUP($B$154,Other_food_cons,2,FALSE)*Other_F_local_coll</f>
        <v>6.1563716334740399E-13</v>
      </c>
      <c r="G172" s="57">
        <f>Concentrations!G70*VLOOKUP(IF(ISBLANK($A172),$B172,$A172),Radionuclide_specific,9,FALSE)*VLOOKUP($B$154,Other_food_cons,2,FALSE)*Other_F_local_coll</f>
        <v>2.9805719074840939E-13</v>
      </c>
      <c r="H172" s="44">
        <f>Concentrations!H70*VLOOKUP(IF(ISBLANK($A172),$B172,$A172),Radionuclide_specific,9,FALSE)*VLOOKUP($B$154,Other_food_cons,3,FALSE)*Other_F_local</f>
        <v>1.4193937347321609E-10</v>
      </c>
      <c r="I172" s="44">
        <f>Concentrations!I70*VLOOKUP(IF(ISBLANK($A172),$B172,$A172),Radionuclide_specific,9,FALSE)*VLOOKUP($B$154,Other_food_cons,3,FALSE)*Other_F_local_coll</f>
        <v>2.1585537885280349E-11</v>
      </c>
      <c r="J172" s="44">
        <f>Concentrations!J70*VLOOKUP(IF(ISBLANK($A172),$B172,$A172),Radionuclide_specific,9,FALSE)*VLOOKUP($B$154,Other_food_cons,3,FALSE)*Other_F_local_coll</f>
        <v>1.6950718030550478E-12</v>
      </c>
      <c r="K172" s="44">
        <f>Concentrations!K70*VLOOKUP(IF(ISBLANK($A172),$B172,$A172),Radionuclide_specific,9,FALSE)*VLOOKUP($B$154,Other_food_cons,3,FALSE)*Other_F_local_coll</f>
        <v>4.614379264635191E-13</v>
      </c>
      <c r="L172" s="44">
        <f>Concentrations!L70*VLOOKUP(IF(ISBLANK($A172),$B172,$A172),Radionuclide_specific,9,FALSE)*VLOOKUP($B$154,Other_food_cons,3,FALSE)*Other_F_local_coll</f>
        <v>2.2340251735075437E-13</v>
      </c>
      <c r="M172" s="57">
        <f>Concentrations!M70*VLOOKUP(IF(ISBLANK($A172),$B172,$A172),Radionuclide_specific,9,FALSE)*VLOOKUP($B$154,Other_food_cons,4,FALSE)*Other_F_local</f>
        <v>7.0603148215128315E-11</v>
      </c>
      <c r="N172" s="57">
        <f>Concentrations!N70*VLOOKUP(IF(ISBLANK($A172),$B172,$A172),Radionuclide_specific,9,FALSE)*VLOOKUP($B$154,Other_food_cons,4,FALSE)*Other_F_local_coll</f>
        <v>1.0737027318958083E-11</v>
      </c>
      <c r="O172" s="57">
        <f>Concentrations!O70*VLOOKUP(IF(ISBLANK($A172),$B172,$A172),Radionuclide_specific,9,FALSE)*VLOOKUP($B$154,Other_food_cons,4,FALSE)*Other_F_local_coll</f>
        <v>8.4315861637196381E-13</v>
      </c>
      <c r="P172" s="57">
        <f>Concentrations!P70*VLOOKUP(IF(ISBLANK($A172),$B172,$A172),Radionuclide_specific,9,FALSE)*VLOOKUP($B$154,Other_food_cons,4,FALSE)*Other_F_local_coll</f>
        <v>2.2952736451477259E-13</v>
      </c>
      <c r="Q172" s="57">
        <f>Concentrations!Q70*VLOOKUP(IF(ISBLANK($A172),$B172,$A172),Radionuclide_specific,9,FALSE)*VLOOKUP($B$154,Other_food_cons,4,FALSE)*Other_F_local_coll</f>
        <v>1.1112435301205854E-13</v>
      </c>
      <c r="R172" s="44">
        <f>Concentrations!R70*VLOOKUP(IF(ISBLANK($A172),$B172,$A172),Radionuclide_specific,9,FALSE)*VLOOKUP($B$154,Other_food_cons,5,FALSE)*Other_F_local</f>
        <v>3.9294946057601607E-11</v>
      </c>
      <c r="S172" s="44">
        <f>Concentrations!S70*VLOOKUP(IF(ISBLANK($A172),$B172,$A172),Radionuclide_specific,9,FALSE)*VLOOKUP($B$154,Other_food_cons,5,FALSE)*Other_F_local_coll</f>
        <v>5.9758087278471935E-12</v>
      </c>
      <c r="T172" s="44">
        <f>Concentrations!T70*VLOOKUP(IF(ISBLANK($A172),$B172,$A172),Radionuclide_specific,9,FALSE)*VLOOKUP($B$154,Other_food_cons,5,FALSE)*Other_F_local_coll</f>
        <v>4.692690508273834E-13</v>
      </c>
      <c r="U172" s="44">
        <f>Concentrations!U70*VLOOKUP(IF(ISBLANK($A172),$B172,$A172),Radionuclide_specific,9,FALSE)*VLOOKUP($B$154,Other_food_cons,5,FALSE)*Other_F_local_coll</f>
        <v>1.2774593818210037E-13</v>
      </c>
      <c r="V172" s="44">
        <f>Concentrations!V70*VLOOKUP(IF(ISBLANK($A172),$B172,$A172),Radionuclide_specific,9,FALSE)*VLOOKUP($B$154,Other_food_cons,5,FALSE)*Other_F_local_coll</f>
        <v>6.184746102241191E-14</v>
      </c>
      <c r="W172" s="57">
        <f t="shared" si="128"/>
        <v>4.4120888314317377E-10</v>
      </c>
      <c r="X172" s="57">
        <f t="shared" si="129"/>
        <v>6.7097175571275382E-11</v>
      </c>
      <c r="Y172" s="57">
        <f t="shared" si="130"/>
        <v>5.2690153462916914E-12</v>
      </c>
      <c r="Z172" s="57">
        <f t="shared" si="131"/>
        <v>1.434348392507796E-12</v>
      </c>
      <c r="AA172" s="57">
        <f t="shared" si="132"/>
        <v>6.9443152213363427E-13</v>
      </c>
    </row>
    <row r="173" spans="1:27">
      <c r="A173" s="4" t="s">
        <v>13</v>
      </c>
      <c r="B173" s="107"/>
      <c r="C173" s="57">
        <f>Concentrations!C71*VLOOKUP(IF(ISBLANK($A173),$B173,$A173),Radionuclide_specific,9,FALSE)*VLOOKUP($B$154,Other_food_cons,2,FALSE)*Other_F_local</f>
        <v>2.6439679218103634E-12</v>
      </c>
      <c r="D173" s="57">
        <f>Concentrations!D71*VLOOKUP(IF(ISBLANK($A173),$B173,$A173),Radionuclide_specific,9,FALSE)*VLOOKUP($B$154,Other_food_cons,2,FALSE)*Other_F_local_coll</f>
        <v>3.9315678187386869E-13</v>
      </c>
      <c r="E173" s="57">
        <f>Concentrations!E71*VLOOKUP(IF(ISBLANK($A173),$B173,$A173),Radionuclide_specific,9,FALSE)*VLOOKUP($B$154,Other_food_cons,2,FALSE)*Other_F_local_coll</f>
        <v>2.7253488380116714E-14</v>
      </c>
      <c r="F173" s="57">
        <f>Concentrations!F71*VLOOKUP(IF(ISBLANK($A173),$B173,$A173),Radionuclide_specific,9,FALSE)*VLOOKUP($B$154,Other_food_cons,2,FALSE)*Other_F_local_coll</f>
        <v>5.9271138790152857E-15</v>
      </c>
      <c r="G173" s="57">
        <f>Concentrations!G71*VLOOKUP(IF(ISBLANK($A173),$B173,$A173),Radionuclide_specific,9,FALSE)*VLOOKUP($B$154,Other_food_cons,2,FALSE)*Other_F_local_coll</f>
        <v>2.236043523622275E-15</v>
      </c>
      <c r="H173" s="44">
        <f>Concentrations!H71*VLOOKUP(IF(ISBLANK($A173),$B173,$A173),Radionuclide_specific,9,FALSE)*VLOOKUP($B$154,Other_food_cons,3,FALSE)*Other_F_local</f>
        <v>5.0505042134991012E-12</v>
      </c>
      <c r="I173" s="44">
        <f>Concentrations!I71*VLOOKUP(IF(ISBLANK($A173),$B173,$A173),Radionuclide_specific,9,FALSE)*VLOOKUP($B$154,Other_food_cons,3,FALSE)*Other_F_local_coll</f>
        <v>7.5100759242953456E-13</v>
      </c>
      <c r="J173" s="44">
        <f>Concentrations!J71*VLOOKUP(IF(ISBLANK($A173),$B173,$A173),Radionuclide_specific,9,FALSE)*VLOOKUP($B$154,Other_food_cons,3,FALSE)*Other_F_local_coll</f>
        <v>5.2059579377226912E-14</v>
      </c>
      <c r="K173" s="44">
        <f>Concentrations!K71*VLOOKUP(IF(ISBLANK($A173),$B173,$A173),Radionuclide_specific,9,FALSE)*VLOOKUP($B$154,Other_food_cons,3,FALSE)*Other_F_local_coll</f>
        <v>1.1321965509838273E-14</v>
      </c>
      <c r="L173" s="44">
        <f>Concentrations!L71*VLOOKUP(IF(ISBLANK($A173),$B173,$A173),Radionuclide_specific,9,FALSE)*VLOOKUP($B$154,Other_food_cons,3,FALSE)*Other_F_local_coll</f>
        <v>4.2712875388779673E-15</v>
      </c>
      <c r="M173" s="57">
        <f>Concentrations!M71*VLOOKUP(IF(ISBLANK($A173),$B173,$A173),Radionuclide_specific,9,FALSE)*VLOOKUP($B$154,Other_food_cons,4,FALSE)*Other_F_local</f>
        <v>2.6444293906419562E-12</v>
      </c>
      <c r="N173" s="57">
        <f>Concentrations!N71*VLOOKUP(IF(ISBLANK($A173),$B173,$A173),Radionuclide_specific,9,FALSE)*VLOOKUP($B$154,Other_food_cons,4,FALSE)*Other_F_local_coll</f>
        <v>3.9322540207128767E-13</v>
      </c>
      <c r="O173" s="57">
        <f>Concentrations!O71*VLOOKUP(IF(ISBLANK($A173),$B173,$A173),Radionuclide_specific,9,FALSE)*VLOOKUP($B$154,Other_food_cons,4,FALSE)*Other_F_local_coll</f>
        <v>2.7258245107812183E-14</v>
      </c>
      <c r="P173" s="57">
        <f>Concentrations!P71*VLOOKUP(IF(ISBLANK($A173),$B173,$A173),Radionuclide_specific,9,FALSE)*VLOOKUP($B$154,Other_food_cons,4,FALSE)*Other_F_local_coll</f>
        <v>5.928148376557371E-15</v>
      </c>
      <c r="Q173" s="57">
        <f>Concentrations!Q71*VLOOKUP(IF(ISBLANK($A173),$B173,$A173),Radionuclide_specific,9,FALSE)*VLOOKUP($B$154,Other_food_cons,4,FALSE)*Other_F_local_coll</f>
        <v>2.2364337947688066E-15</v>
      </c>
      <c r="R173" s="44">
        <f>Concentrations!R71*VLOOKUP(IF(ISBLANK($A173),$B173,$A173),Radionuclide_specific,9,FALSE)*VLOOKUP($B$154,Other_food_cons,5,FALSE)*Other_F_local</f>
        <v>9.2647559089469913E-13</v>
      </c>
      <c r="S173" s="44">
        <f>Concentrations!S71*VLOOKUP(IF(ISBLANK($A173),$B173,$A173),Radionuclide_specific,9,FALSE)*VLOOKUP($B$154,Other_food_cons,5,FALSE)*Other_F_local_coll</f>
        <v>1.3776648301823699E-13</v>
      </c>
      <c r="T173" s="44">
        <f>Concentrations!T71*VLOOKUP(IF(ISBLANK($A173),$B173,$A173),Radionuclide_specific,9,FALSE)*VLOOKUP($B$154,Other_food_cons,5,FALSE)*Other_F_local_coll</f>
        <v>9.5499236366005606E-15</v>
      </c>
      <c r="U173" s="44">
        <f>Concentrations!U71*VLOOKUP(IF(ISBLANK($A173),$B173,$A173),Radionuclide_specific,9,FALSE)*VLOOKUP($B$154,Other_food_cons,5,FALSE)*Other_F_local_coll</f>
        <v>2.0769262319948524E-15</v>
      </c>
      <c r="V173" s="44">
        <f>Concentrations!V71*VLOOKUP(IF(ISBLANK($A173),$B173,$A173),Radionuclide_specific,9,FALSE)*VLOOKUP($B$154,Other_food_cons,5,FALSE)*Other_F_local_coll</f>
        <v>7.8353437185263987E-16</v>
      </c>
      <c r="W173" s="57">
        <f t="shared" si="128"/>
        <v>1.126537711684612E-11</v>
      </c>
      <c r="X173" s="57">
        <f t="shared" si="129"/>
        <v>1.6751562593929278E-12</v>
      </c>
      <c r="Y173" s="57">
        <f t="shared" si="130"/>
        <v>1.1612123650175637E-13</v>
      </c>
      <c r="Z173" s="57">
        <f t="shared" si="131"/>
        <v>2.525415399740578E-14</v>
      </c>
      <c r="AA173" s="57">
        <f t="shared" si="132"/>
        <v>9.5272992291216887E-15</v>
      </c>
    </row>
    <row r="174" spans="1:27">
      <c r="A174" s="4" t="s">
        <v>20</v>
      </c>
      <c r="B174" s="107"/>
      <c r="C174" s="57">
        <f>Concentrations!C72*VLOOKUP(IF(ISBLANK($A174),$B174,$A174),Radionuclide_specific,9,FALSE)*VLOOKUP($B$154,Other_food_cons,2,FALSE)*Other_F_local</f>
        <v>0</v>
      </c>
      <c r="D174" s="57">
        <f>Concentrations!D72*VLOOKUP(IF(ISBLANK($A174),$B174,$A174),Radionuclide_specific,9,FALSE)*VLOOKUP($B$154,Other_food_cons,2,FALSE)*Other_F_local_coll</f>
        <v>0</v>
      </c>
      <c r="E174" s="57">
        <f>Concentrations!E72*VLOOKUP(IF(ISBLANK($A174),$B174,$A174),Radionuclide_specific,9,FALSE)*VLOOKUP($B$154,Other_food_cons,2,FALSE)*Other_F_local_coll</f>
        <v>0</v>
      </c>
      <c r="F174" s="57">
        <f>Concentrations!F72*VLOOKUP(IF(ISBLANK($A174),$B174,$A174),Radionuclide_specific,9,FALSE)*VLOOKUP($B$154,Other_food_cons,2,FALSE)*Other_F_local_coll</f>
        <v>0</v>
      </c>
      <c r="G174" s="57">
        <f>Concentrations!G72*VLOOKUP(IF(ISBLANK($A174),$B174,$A174),Radionuclide_specific,9,FALSE)*VLOOKUP($B$154,Other_food_cons,2,FALSE)*Other_F_local_coll</f>
        <v>0</v>
      </c>
      <c r="H174" s="44">
        <f>Concentrations!H72*VLOOKUP(IF(ISBLANK($A174),$B174,$A174),Radionuclide_specific,9,FALSE)*VLOOKUP($B$154,Other_food_cons,3,FALSE)*Other_F_local</f>
        <v>0</v>
      </c>
      <c r="I174" s="44">
        <f>Concentrations!I72*VLOOKUP(IF(ISBLANK($A174),$B174,$A174),Radionuclide_specific,9,FALSE)*VLOOKUP($B$154,Other_food_cons,3,FALSE)*Other_F_local_coll</f>
        <v>0</v>
      </c>
      <c r="J174" s="44">
        <f>Concentrations!J72*VLOOKUP(IF(ISBLANK($A174),$B174,$A174),Radionuclide_specific,9,FALSE)*VLOOKUP($B$154,Other_food_cons,3,FALSE)*Other_F_local_coll</f>
        <v>0</v>
      </c>
      <c r="K174" s="44">
        <f>Concentrations!K72*VLOOKUP(IF(ISBLANK($A174),$B174,$A174),Radionuclide_specific,9,FALSE)*VLOOKUP($B$154,Other_food_cons,3,FALSE)*Other_F_local_coll</f>
        <v>0</v>
      </c>
      <c r="L174" s="44">
        <f>Concentrations!L72*VLOOKUP(IF(ISBLANK($A174),$B174,$A174),Radionuclide_specific,9,FALSE)*VLOOKUP($B$154,Other_food_cons,3,FALSE)*Other_F_local_coll</f>
        <v>0</v>
      </c>
      <c r="M174" s="57">
        <f>Concentrations!M72*VLOOKUP(IF(ISBLANK($A174),$B174,$A174),Radionuclide_specific,9,FALSE)*VLOOKUP($B$154,Other_food_cons,4,FALSE)*Other_F_local</f>
        <v>0</v>
      </c>
      <c r="N174" s="57">
        <f>Concentrations!N72*VLOOKUP(IF(ISBLANK($A174),$B174,$A174),Radionuclide_specific,9,FALSE)*VLOOKUP($B$154,Other_food_cons,4,FALSE)*Other_F_local_coll</f>
        <v>0</v>
      </c>
      <c r="O174" s="57">
        <f>Concentrations!O72*VLOOKUP(IF(ISBLANK($A174),$B174,$A174),Radionuclide_specific,9,FALSE)*VLOOKUP($B$154,Other_food_cons,4,FALSE)*Other_F_local_coll</f>
        <v>0</v>
      </c>
      <c r="P174" s="57">
        <f>Concentrations!P72*VLOOKUP(IF(ISBLANK($A174),$B174,$A174),Radionuclide_specific,9,FALSE)*VLOOKUP($B$154,Other_food_cons,4,FALSE)*Other_F_local_coll</f>
        <v>0</v>
      </c>
      <c r="Q174" s="57">
        <f>Concentrations!Q72*VLOOKUP(IF(ISBLANK($A174),$B174,$A174),Radionuclide_specific,9,FALSE)*VLOOKUP($B$154,Other_food_cons,4,FALSE)*Other_F_local_coll</f>
        <v>0</v>
      </c>
      <c r="R174" s="44">
        <f>Concentrations!R72*VLOOKUP(IF(ISBLANK($A174),$B174,$A174),Radionuclide_specific,9,FALSE)*VLOOKUP($B$154,Other_food_cons,5,FALSE)*Other_F_local</f>
        <v>0</v>
      </c>
      <c r="S174" s="44">
        <f>Concentrations!S72*VLOOKUP(IF(ISBLANK($A174),$B174,$A174),Radionuclide_specific,9,FALSE)*VLOOKUP($B$154,Other_food_cons,5,FALSE)*Other_F_local_coll</f>
        <v>0</v>
      </c>
      <c r="T174" s="44">
        <f>Concentrations!T72*VLOOKUP(IF(ISBLANK($A174),$B174,$A174),Radionuclide_specific,9,FALSE)*VLOOKUP($B$154,Other_food_cons,5,FALSE)*Other_F_local_coll</f>
        <v>0</v>
      </c>
      <c r="U174" s="44">
        <f>Concentrations!U72*VLOOKUP(IF(ISBLANK($A174),$B174,$A174),Radionuclide_specific,9,FALSE)*VLOOKUP($B$154,Other_food_cons,5,FALSE)*Other_F_local_coll</f>
        <v>0</v>
      </c>
      <c r="V174" s="44">
        <f>Concentrations!V72*VLOOKUP(IF(ISBLANK($A174),$B174,$A174),Radionuclide_specific,9,FALSE)*VLOOKUP($B$154,Other_food_cons,5,FALSE)*Other_F_local_coll</f>
        <v>0</v>
      </c>
      <c r="W174" s="57">
        <f t="shared" si="128"/>
        <v>0</v>
      </c>
      <c r="X174" s="57">
        <f t="shared" si="129"/>
        <v>0</v>
      </c>
      <c r="Y174" s="57">
        <f t="shared" si="130"/>
        <v>0</v>
      </c>
      <c r="Z174" s="57">
        <f t="shared" si="131"/>
        <v>0</v>
      </c>
      <c r="AA174" s="57">
        <f t="shared" si="132"/>
        <v>0</v>
      </c>
    </row>
    <row r="175" spans="1:27">
      <c r="A175" s="4" t="s">
        <v>167</v>
      </c>
      <c r="B175" s="107"/>
      <c r="C175" s="57">
        <f>Concentrations!C73*VLOOKUP(IF(ISBLANK($A175),$B175,$A175),Radionuclide_specific,9,FALSE)*VLOOKUP($B$154,Other_food_cons,2,FALSE)*Other_F_local</f>
        <v>0</v>
      </c>
      <c r="D175" s="57">
        <f>Concentrations!D73*VLOOKUP(IF(ISBLANK($A175),$B175,$A175),Radionuclide_specific,9,FALSE)*VLOOKUP($B$154,Other_food_cons,2,FALSE)*Other_F_local_coll</f>
        <v>0</v>
      </c>
      <c r="E175" s="57">
        <f>Concentrations!E73*VLOOKUP(IF(ISBLANK($A175),$B175,$A175),Radionuclide_specific,9,FALSE)*VLOOKUP($B$154,Other_food_cons,2,FALSE)*Other_F_local_coll</f>
        <v>0</v>
      </c>
      <c r="F175" s="57">
        <f>Concentrations!F73*VLOOKUP(IF(ISBLANK($A175),$B175,$A175),Radionuclide_specific,9,FALSE)*VLOOKUP($B$154,Other_food_cons,2,FALSE)*Other_F_local_coll</f>
        <v>0</v>
      </c>
      <c r="G175" s="57">
        <f>Concentrations!G73*VLOOKUP(IF(ISBLANK($A175),$B175,$A175),Radionuclide_specific,9,FALSE)*VLOOKUP($B$154,Other_food_cons,2,FALSE)*Other_F_local_coll</f>
        <v>0</v>
      </c>
      <c r="H175" s="44">
        <f>Concentrations!H73*VLOOKUP(IF(ISBLANK($A175),$B175,$A175),Radionuclide_specific,9,FALSE)*VLOOKUP($B$154,Other_food_cons,3,FALSE)*Other_F_local</f>
        <v>0</v>
      </c>
      <c r="I175" s="44">
        <f>Concentrations!I73*VLOOKUP(IF(ISBLANK($A175),$B175,$A175),Radionuclide_specific,9,FALSE)*VLOOKUP($B$154,Other_food_cons,3,FALSE)*Other_F_local_coll</f>
        <v>0</v>
      </c>
      <c r="J175" s="44">
        <f>Concentrations!J73*VLOOKUP(IF(ISBLANK($A175),$B175,$A175),Radionuclide_specific,9,FALSE)*VLOOKUP($B$154,Other_food_cons,3,FALSE)*Other_F_local_coll</f>
        <v>0</v>
      </c>
      <c r="K175" s="44">
        <f>Concentrations!K73*VLOOKUP(IF(ISBLANK($A175),$B175,$A175),Radionuclide_specific,9,FALSE)*VLOOKUP($B$154,Other_food_cons,3,FALSE)*Other_F_local_coll</f>
        <v>0</v>
      </c>
      <c r="L175" s="44">
        <f>Concentrations!L73*VLOOKUP(IF(ISBLANK($A175),$B175,$A175),Radionuclide_specific,9,FALSE)*VLOOKUP($B$154,Other_food_cons,3,FALSE)*Other_F_local_coll</f>
        <v>0</v>
      </c>
      <c r="M175" s="57">
        <f>Concentrations!M73*VLOOKUP(IF(ISBLANK($A175),$B175,$A175),Radionuclide_specific,9,FALSE)*VLOOKUP($B$154,Other_food_cons,4,FALSE)*Other_F_local</f>
        <v>0</v>
      </c>
      <c r="N175" s="57">
        <f>Concentrations!N73*VLOOKUP(IF(ISBLANK($A175),$B175,$A175),Radionuclide_specific,9,FALSE)*VLOOKUP($B$154,Other_food_cons,4,FALSE)*Other_F_local_coll</f>
        <v>0</v>
      </c>
      <c r="O175" s="57">
        <f>Concentrations!O73*VLOOKUP(IF(ISBLANK($A175),$B175,$A175),Radionuclide_specific,9,FALSE)*VLOOKUP($B$154,Other_food_cons,4,FALSE)*Other_F_local_coll</f>
        <v>0</v>
      </c>
      <c r="P175" s="57">
        <f>Concentrations!P73*VLOOKUP(IF(ISBLANK($A175),$B175,$A175),Radionuclide_specific,9,FALSE)*VLOOKUP($B$154,Other_food_cons,4,FALSE)*Other_F_local_coll</f>
        <v>0</v>
      </c>
      <c r="Q175" s="57">
        <f>Concentrations!Q73*VLOOKUP(IF(ISBLANK($A175),$B175,$A175),Radionuclide_specific,9,FALSE)*VLOOKUP($B$154,Other_food_cons,4,FALSE)*Other_F_local_coll</f>
        <v>0</v>
      </c>
      <c r="R175" s="44">
        <f>Concentrations!R73*VLOOKUP(IF(ISBLANK($A175),$B175,$A175),Radionuclide_specific,9,FALSE)*VLOOKUP($B$154,Other_food_cons,5,FALSE)*Other_F_local</f>
        <v>0</v>
      </c>
      <c r="S175" s="44">
        <f>Concentrations!S73*VLOOKUP(IF(ISBLANK($A175),$B175,$A175),Radionuclide_specific,9,FALSE)*VLOOKUP($B$154,Other_food_cons,5,FALSE)*Other_F_local_coll</f>
        <v>0</v>
      </c>
      <c r="T175" s="44">
        <f>Concentrations!T73*VLOOKUP(IF(ISBLANK($A175),$B175,$A175),Radionuclide_specific,9,FALSE)*VLOOKUP($B$154,Other_food_cons,5,FALSE)*Other_F_local_coll</f>
        <v>0</v>
      </c>
      <c r="U175" s="44">
        <f>Concentrations!U73*VLOOKUP(IF(ISBLANK($A175),$B175,$A175),Radionuclide_specific,9,FALSE)*VLOOKUP($B$154,Other_food_cons,5,FALSE)*Other_F_local_coll</f>
        <v>0</v>
      </c>
      <c r="V175" s="44">
        <f>Concentrations!V73*VLOOKUP(IF(ISBLANK($A175),$B175,$A175),Radionuclide_specific,9,FALSE)*VLOOKUP($B$154,Other_food_cons,5,FALSE)*Other_F_local_coll</f>
        <v>0</v>
      </c>
      <c r="W175" s="57">
        <f t="shared" si="128"/>
        <v>0</v>
      </c>
      <c r="X175" s="57">
        <f t="shared" si="129"/>
        <v>0</v>
      </c>
      <c r="Y175" s="57">
        <f t="shared" si="130"/>
        <v>0</v>
      </c>
      <c r="Z175" s="57">
        <f t="shared" si="131"/>
        <v>0</v>
      </c>
      <c r="AA175" s="57">
        <f t="shared" si="132"/>
        <v>0</v>
      </c>
    </row>
    <row r="176" spans="1:27">
      <c r="A176" s="4"/>
      <c r="B176" s="107" t="s">
        <v>169</v>
      </c>
      <c r="C176" s="57">
        <f>Concentrations!C74*VLOOKUP(IF(ISBLANK($A176),$B176,$A176),Radionuclide_specific,9,FALSE)*VLOOKUP($B$154,Other_food_cons,2,FALSE)*Other_F_local</f>
        <v>1.3309020505768704E-22</v>
      </c>
      <c r="D176" s="57">
        <f>Concentrations!D74*VLOOKUP(IF(ISBLANK($A176),$B176,$A176),Radionuclide_specific,9,FALSE)*VLOOKUP($B$154,Other_food_cons,2,FALSE)*Other_F_local_coll</f>
        <v>2.6774931731837523E-22</v>
      </c>
      <c r="E176" s="57">
        <f>Concentrations!E74*VLOOKUP(IF(ISBLANK($A176),$B176,$A176),Radionuclide_specific,9,FALSE)*VLOOKUP($B$154,Other_food_cons,2,FALSE)*Other_F_local_coll</f>
        <v>7.2690029516989475E-23</v>
      </c>
      <c r="F176" s="57">
        <f>Concentrations!F74*VLOOKUP(IF(ISBLANK($A176),$B176,$A176),Radionuclide_specific,9,FALSE)*VLOOKUP($B$154,Other_food_cons,2,FALSE)*Other_F_local_coll</f>
        <v>2.5251740839149519E-23</v>
      </c>
      <c r="G176" s="57">
        <f>Concentrations!G74*VLOOKUP(IF(ISBLANK($A176),$B176,$A176),Radionuclide_specific,9,FALSE)*VLOOKUP($B$154,Other_food_cons,2,FALSE)*Other_F_local_coll</f>
        <v>1.3684416871945486E-23</v>
      </c>
      <c r="H176" s="44">
        <f>Concentrations!H74*VLOOKUP(IF(ISBLANK($A176),$B176,$A176),Radionuclide_specific,9,FALSE)*VLOOKUP($B$154,Other_food_cons,3,FALSE)*Other_F_local</f>
        <v>1.2186541116161349E-22</v>
      </c>
      <c r="I176" s="44">
        <f>Concentrations!I74*VLOOKUP(IF(ISBLANK($A176),$B176,$A176),Radionuclide_specific,9,FALSE)*VLOOKUP($B$154,Other_food_cons,3,FALSE)*Other_F_local_coll</f>
        <v>2.4516740829351149E-22</v>
      </c>
      <c r="J176" s="44">
        <f>Concentrations!J74*VLOOKUP(IF(ISBLANK($A176),$B176,$A176),Radionuclide_specific,9,FALSE)*VLOOKUP($B$154,Other_food_cons,3,FALSE)*Other_F_local_coll</f>
        <v>6.6559370996521739E-23</v>
      </c>
      <c r="K176" s="44">
        <f>Concentrations!K74*VLOOKUP(IF(ISBLANK($A176),$B176,$A176),Radionuclide_specific,9,FALSE)*VLOOKUP($B$154,Other_food_cons,3,FALSE)*Other_F_local_coll</f>
        <v>2.3122015467446484E-23</v>
      </c>
      <c r="L176" s="44">
        <f>Concentrations!L74*VLOOKUP(IF(ISBLANK($A176),$B176,$A176),Radionuclide_specific,9,FALSE)*VLOOKUP($B$154,Other_food_cons,3,FALSE)*Other_F_local_coll</f>
        <v>1.2530276648711477E-23</v>
      </c>
      <c r="M176" s="57">
        <f>Concentrations!M74*VLOOKUP(IF(ISBLANK($A176),$B176,$A176),Radionuclide_specific,9,FALSE)*VLOOKUP($B$154,Other_food_cons,4,FALSE)*Other_F_local</f>
        <v>4.1737805674625682E-23</v>
      </c>
      <c r="N176" s="57">
        <f>Concentrations!N74*VLOOKUP(IF(ISBLANK($A176),$B176,$A176),Radionuclide_specific,9,FALSE)*VLOOKUP($B$154,Other_food_cons,4,FALSE)*Other_F_local_coll</f>
        <v>8.3967629104667706E-23</v>
      </c>
      <c r="O176" s="57">
        <f>Concentrations!O74*VLOOKUP(IF(ISBLANK($A176),$B176,$A176),Radionuclide_specific,9,FALSE)*VLOOKUP($B$154,Other_food_cons,4,FALSE)*Other_F_local_coll</f>
        <v>2.2795985062521158E-23</v>
      </c>
      <c r="P176" s="57">
        <f>Concentrations!P74*VLOOKUP(IF(ISBLANK($A176),$B176,$A176),Radionuclide_specific,9,FALSE)*VLOOKUP($B$154,Other_food_cons,4,FALSE)*Other_F_local_coll</f>
        <v>7.9190820363797907E-24</v>
      </c>
      <c r="Q176" s="57">
        <f>Concentrations!Q74*VLOOKUP(IF(ISBLANK($A176),$B176,$A176),Radionuclide_specific,9,FALSE)*VLOOKUP($B$154,Other_food_cons,4,FALSE)*Other_F_local_coll</f>
        <v>4.2915068913167991E-24</v>
      </c>
      <c r="R176" s="44">
        <f>Concentrations!R74*VLOOKUP(IF(ISBLANK($A176),$B176,$A176),Radionuclide_specific,9,FALSE)*VLOOKUP($B$154,Other_food_cons,5,FALSE)*Other_F_local</f>
        <v>1.7681074957353251E-22</v>
      </c>
      <c r="S176" s="44">
        <f>Concentrations!S74*VLOOKUP(IF(ISBLANK($A176),$B176,$A176),Radionuclide_specific,9,FALSE)*VLOOKUP($B$154,Other_food_cons,5,FALSE)*Other_F_local_coll</f>
        <v>3.5570579722485156E-22</v>
      </c>
      <c r="T176" s="44">
        <f>Concentrations!T74*VLOOKUP(IF(ISBLANK($A176),$B176,$A176),Radionuclide_specific,9,FALSE)*VLOOKUP($B$154,Other_food_cons,5,FALSE)*Other_F_local_coll</f>
        <v>9.6568929320157985E-23</v>
      </c>
      <c r="U176" s="44">
        <f>Concentrations!U74*VLOOKUP(IF(ISBLANK($A176),$B176,$A176),Radionuclide_specific,9,FALSE)*VLOOKUP($B$154,Other_food_cons,5,FALSE)*Other_F_local_coll</f>
        <v>3.3547015904524176E-23</v>
      </c>
      <c r="V176" s="44">
        <f>Concentrations!V74*VLOOKUP(IF(ISBLANK($A176),$B176,$A176),Radionuclide_specific,9,FALSE)*VLOOKUP($B$154,Other_food_cons,5,FALSE)*Other_F_local_coll</f>
        <v>1.8179790192348407E-23</v>
      </c>
      <c r="W176" s="57">
        <f t="shared" si="128"/>
        <v>4.7350417146745868E-22</v>
      </c>
      <c r="X176" s="57">
        <f t="shared" si="129"/>
        <v>9.5259015194140594E-22</v>
      </c>
      <c r="Y176" s="57">
        <f t="shared" si="130"/>
        <v>2.5861431489619038E-22</v>
      </c>
      <c r="Z176" s="57">
        <f t="shared" si="131"/>
        <v>8.9839854247499968E-23</v>
      </c>
      <c r="AA176" s="57">
        <f t="shared" si="132"/>
        <v>4.8685990604322172E-23</v>
      </c>
    </row>
    <row r="177" spans="1:27">
      <c r="A177" s="4" t="s">
        <v>168</v>
      </c>
      <c r="B177" s="107"/>
      <c r="C177" s="57">
        <f>Concentrations!C75*VLOOKUP(IF(ISBLANK($A177),$B177,$A177),Radionuclide_specific,9,FALSE)*VLOOKUP($B$154,Other_food_cons,2,FALSE)*Other_F_local</f>
        <v>0</v>
      </c>
      <c r="D177" s="57">
        <f>Concentrations!D75*VLOOKUP(IF(ISBLANK($A177),$B177,$A177),Radionuclide_specific,9,FALSE)*VLOOKUP($B$154,Other_food_cons,2,FALSE)*Other_F_local_coll</f>
        <v>0</v>
      </c>
      <c r="E177" s="57">
        <f>Concentrations!E75*VLOOKUP(IF(ISBLANK($A177),$B177,$A177),Radionuclide_specific,9,FALSE)*VLOOKUP($B$154,Other_food_cons,2,FALSE)*Other_F_local_coll</f>
        <v>0</v>
      </c>
      <c r="F177" s="57">
        <f>Concentrations!F75*VLOOKUP(IF(ISBLANK($A177),$B177,$A177),Radionuclide_specific,9,FALSE)*VLOOKUP($B$154,Other_food_cons,2,FALSE)*Other_F_local_coll</f>
        <v>0</v>
      </c>
      <c r="G177" s="57">
        <f>Concentrations!G75*VLOOKUP(IF(ISBLANK($A177),$B177,$A177),Radionuclide_specific,9,FALSE)*VLOOKUP($B$154,Other_food_cons,2,FALSE)*Other_F_local_coll</f>
        <v>0</v>
      </c>
      <c r="H177" s="44">
        <f>Concentrations!H75*VLOOKUP(IF(ISBLANK($A177),$B177,$A177),Radionuclide_specific,9,FALSE)*VLOOKUP($B$154,Other_food_cons,3,FALSE)*Other_F_local</f>
        <v>0</v>
      </c>
      <c r="I177" s="44">
        <f>Concentrations!I75*VLOOKUP(IF(ISBLANK($A177),$B177,$A177),Radionuclide_specific,9,FALSE)*VLOOKUP($B$154,Other_food_cons,3,FALSE)*Other_F_local_coll</f>
        <v>0</v>
      </c>
      <c r="J177" s="44">
        <f>Concentrations!J75*VLOOKUP(IF(ISBLANK($A177),$B177,$A177),Radionuclide_specific,9,FALSE)*VLOOKUP($B$154,Other_food_cons,3,FALSE)*Other_F_local_coll</f>
        <v>0</v>
      </c>
      <c r="K177" s="44">
        <f>Concentrations!K75*VLOOKUP(IF(ISBLANK($A177),$B177,$A177),Radionuclide_specific,9,FALSE)*VLOOKUP($B$154,Other_food_cons,3,FALSE)*Other_F_local_coll</f>
        <v>0</v>
      </c>
      <c r="L177" s="44">
        <f>Concentrations!L75*VLOOKUP(IF(ISBLANK($A177),$B177,$A177),Radionuclide_specific,9,FALSE)*VLOOKUP($B$154,Other_food_cons,3,FALSE)*Other_F_local_coll</f>
        <v>0</v>
      </c>
      <c r="M177" s="57">
        <f>Concentrations!M75*VLOOKUP(IF(ISBLANK($A177),$B177,$A177),Radionuclide_specific,9,FALSE)*VLOOKUP($B$154,Other_food_cons,4,FALSE)*Other_F_local</f>
        <v>0</v>
      </c>
      <c r="N177" s="57">
        <f>Concentrations!N75*VLOOKUP(IF(ISBLANK($A177),$B177,$A177),Radionuclide_specific,9,FALSE)*VLOOKUP($B$154,Other_food_cons,4,FALSE)*Other_F_local_coll</f>
        <v>0</v>
      </c>
      <c r="O177" s="57">
        <f>Concentrations!O75*VLOOKUP(IF(ISBLANK($A177),$B177,$A177),Radionuclide_specific,9,FALSE)*VLOOKUP($B$154,Other_food_cons,4,FALSE)*Other_F_local_coll</f>
        <v>0</v>
      </c>
      <c r="P177" s="57">
        <f>Concentrations!P75*VLOOKUP(IF(ISBLANK($A177),$B177,$A177),Radionuclide_specific,9,FALSE)*VLOOKUP($B$154,Other_food_cons,4,FALSE)*Other_F_local_coll</f>
        <v>0</v>
      </c>
      <c r="Q177" s="57">
        <f>Concentrations!Q75*VLOOKUP(IF(ISBLANK($A177),$B177,$A177),Radionuclide_specific,9,FALSE)*VLOOKUP($B$154,Other_food_cons,4,FALSE)*Other_F_local_coll</f>
        <v>0</v>
      </c>
      <c r="R177" s="44">
        <f>Concentrations!R75*VLOOKUP(IF(ISBLANK($A177),$B177,$A177),Radionuclide_specific,9,FALSE)*VLOOKUP($B$154,Other_food_cons,5,FALSE)*Other_F_local</f>
        <v>0</v>
      </c>
      <c r="S177" s="44">
        <f>Concentrations!S75*VLOOKUP(IF(ISBLANK($A177),$B177,$A177),Radionuclide_specific,9,FALSE)*VLOOKUP($B$154,Other_food_cons,5,FALSE)*Other_F_local_coll</f>
        <v>0</v>
      </c>
      <c r="T177" s="44">
        <f>Concentrations!T75*VLOOKUP(IF(ISBLANK($A177),$B177,$A177),Radionuclide_specific,9,FALSE)*VLOOKUP($B$154,Other_food_cons,5,FALSE)*Other_F_local_coll</f>
        <v>0</v>
      </c>
      <c r="U177" s="44">
        <f>Concentrations!U75*VLOOKUP(IF(ISBLANK($A177),$B177,$A177),Radionuclide_specific,9,FALSE)*VLOOKUP($B$154,Other_food_cons,5,FALSE)*Other_F_local_coll</f>
        <v>0</v>
      </c>
      <c r="V177" s="44">
        <f>Concentrations!V75*VLOOKUP(IF(ISBLANK($A177),$B177,$A177),Radionuclide_specific,9,FALSE)*VLOOKUP($B$154,Other_food_cons,5,FALSE)*Other_F_local_coll</f>
        <v>0</v>
      </c>
      <c r="W177" s="57">
        <f t="shared" si="128"/>
        <v>0</v>
      </c>
      <c r="X177" s="57">
        <f t="shared" si="129"/>
        <v>0</v>
      </c>
      <c r="Y177" s="57">
        <f t="shared" si="130"/>
        <v>0</v>
      </c>
      <c r="Z177" s="57">
        <f t="shared" si="131"/>
        <v>0</v>
      </c>
      <c r="AA177" s="57">
        <f t="shared" si="132"/>
        <v>0</v>
      </c>
    </row>
    <row r="178" spans="1:27">
      <c r="A178" s="4"/>
      <c r="B178" s="107" t="s">
        <v>170</v>
      </c>
      <c r="C178" s="57">
        <f>Concentrations!C76*VLOOKUP(IF(ISBLANK($A178),$B178,$A178),Radionuclide_specific,9,FALSE)*VLOOKUP($B$154,Other_food_cons,2,FALSE)*Other_F_local</f>
        <v>6.9636764586679403E-19</v>
      </c>
      <c r="D178" s="57">
        <f>Concentrations!D76*VLOOKUP(IF(ISBLANK($A178),$B178,$A178),Radionuclide_specific,9,FALSE)*VLOOKUP($B$154,Other_food_cons,2,FALSE)*Other_F_local_coll</f>
        <v>8.0580196478578763E-23</v>
      </c>
      <c r="E178" s="57">
        <f>Concentrations!E76*VLOOKUP(IF(ISBLANK($A178),$B178,$A178),Radionuclide_specific,9,FALSE)*VLOOKUP($B$154,Other_food_cons,2,FALSE)*Other_F_local_coll</f>
        <v>3.1323712445864381E-43</v>
      </c>
      <c r="F178" s="57">
        <f>Concentrations!F76*VLOOKUP(IF(ISBLANK($A178),$B178,$A178),Radionuclide_specific,9,FALSE)*VLOOKUP($B$154,Other_food_cons,2,FALSE)*Other_F_local_coll</f>
        <v>9.1307007224008779E-79</v>
      </c>
      <c r="G178" s="57">
        <f>Concentrations!G76*VLOOKUP(IF(ISBLANK($A178),$B178,$A178),Radionuclide_specific,9,FALSE)*VLOOKUP($B$154,Other_food_cons,2,FALSE)*Other_F_local_coll</f>
        <v>5.5097110036504606E-118</v>
      </c>
      <c r="H178" s="44">
        <f>Concentrations!H76*VLOOKUP(IF(ISBLANK($A178),$B178,$A178),Radionuclide_specific,9,FALSE)*VLOOKUP($B$154,Other_food_cons,3,FALSE)*Other_F_local</f>
        <v>2.6674716718686761E-17</v>
      </c>
      <c r="I178" s="44">
        <f>Concentrations!I76*VLOOKUP(IF(ISBLANK($A178),$B178,$A178),Radionuclide_specific,9,FALSE)*VLOOKUP($B$154,Other_food_cons,3,FALSE)*Other_F_local_coll</f>
        <v>3.0866653942928458E-21</v>
      </c>
      <c r="J178" s="44">
        <f>Concentrations!J76*VLOOKUP(IF(ISBLANK($A178),$B178,$A178),Radionuclide_specific,9,FALSE)*VLOOKUP($B$154,Other_food_cons,3,FALSE)*Other_F_local_coll</f>
        <v>1.1998707306842125E-41</v>
      </c>
      <c r="K178" s="44">
        <f>Concentrations!K76*VLOOKUP(IF(ISBLANK($A178),$B178,$A178),Radionuclide_specific,9,FALSE)*VLOOKUP($B$154,Other_food_cons,3,FALSE)*Other_F_local_coll</f>
        <v>3.4975613335680665E-77</v>
      </c>
      <c r="L178" s="44">
        <f>Concentrations!L76*VLOOKUP(IF(ISBLANK($A178),$B178,$A178),Radionuclide_specific,9,FALSE)*VLOOKUP($B$154,Other_food_cons,3,FALSE)*Other_F_local_coll</f>
        <v>2.1105228121457088E-116</v>
      </c>
      <c r="M178" s="57">
        <f>Concentrations!M76*VLOOKUP(IF(ISBLANK($A178),$B178,$A178),Radionuclide_specific,9,FALSE)*VLOOKUP($B$154,Other_food_cons,4,FALSE)*Other_F_local</f>
        <v>7.4597686502493477E-22</v>
      </c>
      <c r="N178" s="57">
        <f>Concentrations!N76*VLOOKUP(IF(ISBLANK($A178),$B178,$A178),Radionuclide_specific,9,FALSE)*VLOOKUP($B$154,Other_food_cons,4,FALSE)*Other_F_local_coll</f>
        <v>8.6320728294837966E-26</v>
      </c>
      <c r="O178" s="57">
        <f>Concentrations!O76*VLOOKUP(IF(ISBLANK($A178),$B178,$A178),Radionuclide_specific,9,FALSE)*VLOOKUP($B$154,Other_food_cons,4,FALSE)*Other_F_local_coll</f>
        <v>3.3555213183724214E-46</v>
      </c>
      <c r="P178" s="57">
        <f>Concentrations!P76*VLOOKUP(IF(ISBLANK($A178),$B178,$A178),Radionuclide_specific,9,FALSE)*VLOOKUP($B$154,Other_food_cons,4,FALSE)*Other_F_local_coll</f>
        <v>9.781171685395078E-82</v>
      </c>
      <c r="Q178" s="57">
        <f>Concentrations!Q76*VLOOKUP(IF(ISBLANK($A178),$B178,$A178),Radionuclide_specific,9,FALSE)*VLOOKUP($B$154,Other_food_cons,4,FALSE)*Other_F_local_coll</f>
        <v>5.9022227211325215E-121</v>
      </c>
      <c r="R178" s="44">
        <f>Concentrations!R76*VLOOKUP(IF(ISBLANK($A178),$B178,$A178),Radionuclide_specific,9,FALSE)*VLOOKUP($B$154,Other_food_cons,5,FALSE)*Other_F_local</f>
        <v>6.451441786562369E-23</v>
      </c>
      <c r="S178" s="44">
        <f>Concentrations!S76*VLOOKUP(IF(ISBLANK($A178),$B178,$A178),Radionuclide_specific,9,FALSE)*VLOOKUP($B$154,Other_food_cons,5,FALSE)*Other_F_local_coll</f>
        <v>7.4652871915699395E-27</v>
      </c>
      <c r="T178" s="44">
        <f>Concentrations!T76*VLOOKUP(IF(ISBLANK($A178),$B178,$A178),Radionuclide_specific,9,FALSE)*VLOOKUP($B$154,Other_food_cons,5,FALSE)*Other_F_local_coll</f>
        <v>2.9019600290586893E-47</v>
      </c>
      <c r="U178" s="44">
        <f>Concentrations!U76*VLOOKUP(IF(ISBLANK($A178),$B178,$A178),Radionuclide_specific,9,FALSE)*VLOOKUP($B$154,Other_food_cons,5,FALSE)*Other_F_local_coll</f>
        <v>8.4590639054991664E-83</v>
      </c>
      <c r="V178" s="44">
        <f>Concentrations!V76*VLOOKUP(IF(ISBLANK($A178),$B178,$A178),Radionuclide_specific,9,FALSE)*VLOOKUP($B$154,Other_food_cons,5,FALSE)*Other_F_local_coll</f>
        <v>5.1044272392334082E-122</v>
      </c>
      <c r="W178" s="57">
        <f t="shared" si="128"/>
        <v>2.7371894855836448E-17</v>
      </c>
      <c r="X178" s="57">
        <f t="shared" si="129"/>
        <v>3.1673393767869108E-21</v>
      </c>
      <c r="Y178" s="57">
        <f t="shared" si="130"/>
        <v>1.2312309003032897E-41</v>
      </c>
      <c r="Z178" s="57">
        <f t="shared" si="131"/>
        <v>3.5889746115728351E-77</v>
      </c>
      <c r="AA178" s="57">
        <f t="shared" si="132"/>
        <v>2.1656840488366638E-116</v>
      </c>
    </row>
    <row r="179" spans="1:27">
      <c r="A179" s="4" t="s">
        <v>11</v>
      </c>
      <c r="B179" s="107"/>
      <c r="C179" s="57">
        <f>Concentrations!C77*VLOOKUP(IF(ISBLANK($A179),$B179,$A179),Radionuclide_specific,9,FALSE)*VLOOKUP($B$154,Other_food_cons,2,FALSE)*Other_F_local</f>
        <v>2.6633481934090578E-11</v>
      </c>
      <c r="D179" s="57">
        <f>Concentrations!D77*VLOOKUP(IF(ISBLANK($A179),$B179,$A179),Radionuclide_specific,9,FALSE)*VLOOKUP($B$154,Other_food_cons,2,FALSE)*Other_F_local_coll</f>
        <v>4.0493356781474934E-12</v>
      </c>
      <c r="E179" s="57">
        <f>Concentrations!E77*VLOOKUP(IF(ISBLANK($A179),$B179,$A179),Radionuclide_specific,9,FALSE)*VLOOKUP($B$154,Other_food_cons,2,FALSE)*Other_F_local_coll</f>
        <v>3.1756332686250253E-13</v>
      </c>
      <c r="F179" s="57">
        <f>Concentrations!F77*VLOOKUP(IF(ISBLANK($A179),$B179,$A179),Radionuclide_specific,9,FALSE)*VLOOKUP($B$154,Other_food_cons,2,FALSE)*Other_F_local_coll</f>
        <v>8.6241031081311167E-14</v>
      </c>
      <c r="G179" s="57">
        <f>Concentrations!G77*VLOOKUP(IF(ISBLANK($A179),$B179,$A179),Radionuclide_specific,9,FALSE)*VLOOKUP($B$154,Other_food_cons,2,FALSE)*Other_F_local_coll</f>
        <v>4.164198208181473E-14</v>
      </c>
      <c r="H179" s="44">
        <f>Concentrations!H77*VLOOKUP(IF(ISBLANK($A179),$B179,$A179),Radionuclide_specific,9,FALSE)*VLOOKUP($B$154,Other_food_cons,3,FALSE)*Other_F_local</f>
        <v>1.4539879715403587E-11</v>
      </c>
      <c r="I179" s="44">
        <f>Concentrations!I77*VLOOKUP(IF(ISBLANK($A179),$B179,$A179),Radionuclide_specific,9,FALSE)*VLOOKUP($B$154,Other_food_cons,3,FALSE)*Other_F_local_coll</f>
        <v>2.2106329857004172E-12</v>
      </c>
      <c r="J179" s="44">
        <f>Concentrations!J77*VLOOKUP(IF(ISBLANK($A179),$B179,$A179),Radionuclide_specific,9,FALSE)*VLOOKUP($B$154,Other_food_cons,3,FALSE)*Other_F_local_coll</f>
        <v>1.7336571260305401E-13</v>
      </c>
      <c r="K179" s="44">
        <f>Concentrations!K77*VLOOKUP(IF(ISBLANK($A179),$B179,$A179),Radionuclide_specific,9,FALSE)*VLOOKUP($B$154,Other_food_cons,3,FALSE)*Other_F_local_coll</f>
        <v>4.7081122233951084E-14</v>
      </c>
      <c r="L179" s="44">
        <f>Concentrations!L77*VLOOKUP(IF(ISBLANK($A179),$B179,$A179),Radionuclide_specific,9,FALSE)*VLOOKUP($B$154,Other_food_cons,3,FALSE)*Other_F_local_coll</f>
        <v>2.273339295548822E-14</v>
      </c>
      <c r="M179" s="57">
        <f>Concentrations!M77*VLOOKUP(IF(ISBLANK($A179),$B179,$A179),Radionuclide_specific,9,FALSE)*VLOOKUP($B$154,Other_food_cons,4,FALSE)*Other_F_local</f>
        <v>9.7164734608587162E-12</v>
      </c>
      <c r="N179" s="57">
        <f>Concentrations!N77*VLOOKUP(IF(ISBLANK($A179),$B179,$A179),Radionuclide_specific,9,FALSE)*VLOOKUP($B$154,Other_food_cons,4,FALSE)*Other_F_local_coll</f>
        <v>1.4772857243448495E-12</v>
      </c>
      <c r="O179" s="57">
        <f>Concentrations!O77*VLOOKUP(IF(ISBLANK($A179),$B179,$A179),Radionuclide_specific,9,FALSE)*VLOOKUP($B$154,Other_food_cons,4,FALSE)*Other_F_local_coll</f>
        <v>1.1585400832070618E-13</v>
      </c>
      <c r="P179" s="57">
        <f>Concentrations!P77*VLOOKUP(IF(ISBLANK($A179),$B179,$A179),Radionuclide_specific,9,FALSE)*VLOOKUP($B$154,Other_food_cons,4,FALSE)*Other_F_local_coll</f>
        <v>3.1462603793688466E-14</v>
      </c>
      <c r="Q179" s="57">
        <f>Concentrations!Q77*VLOOKUP(IF(ISBLANK($A179),$B179,$A179),Radionuclide_specific,9,FALSE)*VLOOKUP($B$154,Other_food_cons,4,FALSE)*Other_F_local_coll</f>
        <v>1.5191900734451337E-14</v>
      </c>
      <c r="R179" s="44">
        <f>Concentrations!R77*VLOOKUP(IF(ISBLANK($A179),$B179,$A179),Radionuclide_specific,9,FALSE)*VLOOKUP($B$154,Other_food_cons,5,FALSE)*Other_F_local</f>
        <v>3.9943384859179133E-11</v>
      </c>
      <c r="S179" s="44">
        <f>Concentrations!S77*VLOOKUP(IF(ISBLANK($A179),$B179,$A179),Radionuclide_specific,9,FALSE)*VLOOKUP($B$154,Other_food_cons,5,FALSE)*Other_F_local_coll</f>
        <v>6.0729638661785201E-12</v>
      </c>
      <c r="T179" s="44">
        <f>Concentrations!T77*VLOOKUP(IF(ISBLANK($A179),$B179,$A179),Radionuclide_specific,9,FALSE)*VLOOKUP($B$154,Other_food_cons,5,FALSE)*Other_F_local_coll</f>
        <v>4.7626345715593948E-13</v>
      </c>
      <c r="U179" s="44">
        <f>Concentrations!U77*VLOOKUP(IF(ISBLANK($A179),$B179,$A179),Radionuclide_specific,9,FALSE)*VLOOKUP($B$154,Other_food_cons,5,FALSE)*Other_F_local_coll</f>
        <v>1.2933940457571136E-13</v>
      </c>
      <c r="V179" s="44">
        <f>Concentrations!V77*VLOOKUP(IF(ISBLANK($A179),$B179,$A179),Radionuclide_specific,9,FALSE)*VLOOKUP($B$154,Other_food_cons,5,FALSE)*Other_F_local_coll</f>
        <v>6.2452281707257083E-14</v>
      </c>
      <c r="W179" s="57">
        <f t="shared" si="128"/>
        <v>9.0833219969532013E-11</v>
      </c>
      <c r="X179" s="57">
        <f t="shared" si="129"/>
        <v>1.381021825437128E-11</v>
      </c>
      <c r="Y179" s="57">
        <f t="shared" si="130"/>
        <v>1.0830465049422021E-12</v>
      </c>
      <c r="Z179" s="57">
        <f t="shared" si="131"/>
        <v>2.9412416168466209E-13</v>
      </c>
      <c r="AA179" s="57">
        <f t="shared" si="132"/>
        <v>1.4201955747901137E-13</v>
      </c>
    </row>
    <row r="180" spans="1:27">
      <c r="A180" s="4" t="s">
        <v>12</v>
      </c>
      <c r="B180" s="107"/>
      <c r="C180" s="57">
        <f>Concentrations!C78*VLOOKUP(IF(ISBLANK($A180),$B180,$A180),Radionuclide_specific,9,FALSE)*VLOOKUP($B$154,Other_food_cons,2,FALSE)*Other_F_local</f>
        <v>2.1860610158456688E-11</v>
      </c>
      <c r="D180" s="57">
        <f>Concentrations!D78*VLOOKUP(IF(ISBLANK($A180),$B180,$A180),Radionuclide_specific,9,FALSE)*VLOOKUP($B$154,Other_food_cons,2,FALSE)*Other_F_local_coll</f>
        <v>3.3244140694342117E-12</v>
      </c>
      <c r="E180" s="57">
        <f>Concentrations!E78*VLOOKUP(IF(ISBLANK($A180),$B180,$A180),Radionuclide_specific,9,FALSE)*VLOOKUP($B$154,Other_food_cons,2,FALSE)*Other_F_local_coll</f>
        <v>2.6103609429210449E-13</v>
      </c>
      <c r="F180" s="57">
        <f>Concentrations!F78*VLOOKUP(IF(ISBLANK($A180),$B180,$A180),Radionuclide_specific,9,FALSE)*VLOOKUP($B$154,Other_food_cons,2,FALSE)*Other_F_local_coll</f>
        <v>7.1048376498827774E-14</v>
      </c>
      <c r="G180" s="57">
        <f>Concentrations!G78*VLOOKUP(IF(ISBLANK($A180),$B180,$A180),Radionuclide_specific,9,FALSE)*VLOOKUP($B$154,Other_food_cons,2,FALSE)*Other_F_local_coll</f>
        <v>3.4391362938032167E-14</v>
      </c>
      <c r="H180" s="44">
        <f>Concentrations!H78*VLOOKUP(IF(ISBLANK($A180),$B180,$A180),Radionuclide_specific,9,FALSE)*VLOOKUP($B$154,Other_food_cons,3,FALSE)*Other_F_local</f>
        <v>1.5903213542555559E-11</v>
      </c>
      <c r="I180" s="44">
        <f>Concentrations!I78*VLOOKUP(IF(ISBLANK($A180),$B180,$A180),Radionuclide_specific,9,FALSE)*VLOOKUP($B$154,Other_food_cons,3,FALSE)*Other_F_local_coll</f>
        <v>2.4184533947986027E-12</v>
      </c>
      <c r="J180" s="44">
        <f>Concentrations!J78*VLOOKUP(IF(ISBLANK($A180),$B180,$A180),Radionuclide_specific,9,FALSE)*VLOOKUP($B$154,Other_food_cons,3,FALSE)*Other_F_local_coll</f>
        <v>1.8989921689061767E-13</v>
      </c>
      <c r="K180" s="44">
        <f>Concentrations!K78*VLOOKUP(IF(ISBLANK($A180),$B180,$A180),Radionuclide_specific,9,FALSE)*VLOOKUP($B$154,Other_food_cons,3,FALSE)*Other_F_local_coll</f>
        <v>5.1686457748556839E-14</v>
      </c>
      <c r="L180" s="44">
        <f>Concentrations!L78*VLOOKUP(IF(ISBLANK($A180),$B180,$A180),Radionuclide_specific,9,FALSE)*VLOOKUP($B$154,Other_food_cons,3,FALSE)*Other_F_local_coll</f>
        <v>2.5019118170014922E-14</v>
      </c>
      <c r="M180" s="57">
        <f>Concentrations!M78*VLOOKUP(IF(ISBLANK($A180),$B180,$A180),Radionuclide_specific,9,FALSE)*VLOOKUP($B$154,Other_food_cons,4,FALSE)*Other_F_local</f>
        <v>8.0209998594070879E-12</v>
      </c>
      <c r="N180" s="57">
        <f>Concentrations!N78*VLOOKUP(IF(ISBLANK($A180),$B180,$A180),Radionuclide_specific,9,FALSE)*VLOOKUP($B$154,Other_food_cons,4,FALSE)*Other_F_local_coll</f>
        <v>1.2197795299518418E-12</v>
      </c>
      <c r="O180" s="57">
        <f>Concentrations!O78*VLOOKUP(IF(ISBLANK($A180),$B180,$A180),Radionuclide_specific,9,FALSE)*VLOOKUP($B$154,Other_food_cons,4,FALSE)*Other_F_local_coll</f>
        <v>9.5778226702751891E-14</v>
      </c>
      <c r="P180" s="57">
        <f>Concentrations!P78*VLOOKUP(IF(ISBLANK($A180),$B180,$A180),Radionuclide_specific,9,FALSE)*VLOOKUP($B$154,Other_food_cons,4,FALSE)*Other_F_local_coll</f>
        <v>2.6068760834095204E-14</v>
      </c>
      <c r="Q180" s="57">
        <f>Concentrations!Q78*VLOOKUP(IF(ISBLANK($A180),$B180,$A180),Radionuclide_specific,9,FALSE)*VLOOKUP($B$154,Other_food_cons,4,FALSE)*Other_F_local_coll</f>
        <v>1.2618729088129386E-14</v>
      </c>
      <c r="R180" s="44">
        <f>Concentrations!R78*VLOOKUP(IF(ISBLANK($A180),$B180,$A180),Radionuclide_specific,9,FALSE)*VLOOKUP($B$154,Other_food_cons,5,FALSE)*Other_F_local</f>
        <v>3.3996304720803898E-11</v>
      </c>
      <c r="S180" s="44">
        <f>Concentrations!S78*VLOOKUP(IF(ISBLANK($A180),$B180,$A180),Radionuclide_specific,9,FALSE)*VLOOKUP($B$154,Other_food_cons,5,FALSE)*Other_F_local_coll</f>
        <v>5.1699286023310167E-12</v>
      </c>
      <c r="T180" s="44">
        <f>Concentrations!T78*VLOOKUP(IF(ISBLANK($A180),$B180,$A180),Radionuclide_specific,9,FALSE)*VLOOKUP($B$154,Other_food_cons,5,FALSE)*Other_F_local_coll</f>
        <v>4.059476172146052E-13</v>
      </c>
      <c r="U180" s="44">
        <f>Concentrations!U78*VLOOKUP(IF(ISBLANK($A180),$B180,$A180),Radionuclide_specific,9,FALSE)*VLOOKUP($B$154,Other_food_cons,5,FALSE)*Other_F_local_coll</f>
        <v>1.1049015740478639E-13</v>
      </c>
      <c r="V180" s="44">
        <f>Concentrations!V78*VLOOKUP(IF(ISBLANK($A180),$B180,$A180),Radionuclide_specific,9,FALSE)*VLOOKUP($B$154,Other_food_cons,5,FALSE)*Other_F_local_coll</f>
        <v>5.3483376984004773E-14</v>
      </c>
      <c r="W180" s="57">
        <f t="shared" si="128"/>
        <v>7.9781128281223236E-11</v>
      </c>
      <c r="X180" s="57">
        <f t="shared" si="129"/>
        <v>1.2132575596515673E-11</v>
      </c>
      <c r="Y180" s="57">
        <f t="shared" si="130"/>
        <v>9.5266115510007936E-13</v>
      </c>
      <c r="Z180" s="57">
        <f t="shared" si="131"/>
        <v>2.5929375248626621E-13</v>
      </c>
      <c r="AA180" s="57">
        <f t="shared" si="132"/>
        <v>1.2551258718018127E-13</v>
      </c>
    </row>
    <row r="181" spans="1:27">
      <c r="A181" s="2"/>
      <c r="B181" s="107" t="s">
        <v>143</v>
      </c>
      <c r="C181" s="57">
        <f>Concentrations!C79*VLOOKUP(IF(ISBLANK($A181),$B181,$A181),Radionuclide_specific,9,FALSE)*VLOOKUP($B$154,Other_food_cons,2,FALSE)*Other_F_local</f>
        <v>0</v>
      </c>
      <c r="D181" s="57">
        <f>Concentrations!D79*VLOOKUP(IF(ISBLANK($A181),$B181,$A181),Radionuclide_specific,9,FALSE)*VLOOKUP($B$154,Other_food_cons,2,FALSE)*Other_F_local_coll</f>
        <v>0</v>
      </c>
      <c r="E181" s="57">
        <f>Concentrations!E79*VLOOKUP(IF(ISBLANK($A181),$B181,$A181),Radionuclide_specific,9,FALSE)*VLOOKUP($B$154,Other_food_cons,2,FALSE)*Other_F_local_coll</f>
        <v>0</v>
      </c>
      <c r="F181" s="57">
        <f>Concentrations!F79*VLOOKUP(IF(ISBLANK($A181),$B181,$A181),Radionuclide_specific,9,FALSE)*VLOOKUP($B$154,Other_food_cons,2,FALSE)*Other_F_local_coll</f>
        <v>0</v>
      </c>
      <c r="G181" s="57">
        <f>Concentrations!G79*VLOOKUP(IF(ISBLANK($A181),$B181,$A181),Radionuclide_specific,9,FALSE)*VLOOKUP($B$154,Other_food_cons,2,FALSE)*Other_F_local_coll</f>
        <v>0</v>
      </c>
      <c r="H181" s="44">
        <f>Concentrations!H79*VLOOKUP(IF(ISBLANK($A181),$B181,$A181),Radionuclide_specific,9,FALSE)*VLOOKUP($B$154,Other_food_cons,3,FALSE)*Other_F_local</f>
        <v>0</v>
      </c>
      <c r="I181" s="44">
        <f>Concentrations!I79*VLOOKUP(IF(ISBLANK($A181),$B181,$A181),Radionuclide_specific,9,FALSE)*VLOOKUP($B$154,Other_food_cons,3,FALSE)*Other_F_local_coll</f>
        <v>0</v>
      </c>
      <c r="J181" s="44">
        <f>Concentrations!J79*VLOOKUP(IF(ISBLANK($A181),$B181,$A181),Radionuclide_specific,9,FALSE)*VLOOKUP($B$154,Other_food_cons,3,FALSE)*Other_F_local_coll</f>
        <v>0</v>
      </c>
      <c r="K181" s="44">
        <f>Concentrations!K79*VLOOKUP(IF(ISBLANK($A181),$B181,$A181),Radionuclide_specific,9,FALSE)*VLOOKUP($B$154,Other_food_cons,3,FALSE)*Other_F_local_coll</f>
        <v>0</v>
      </c>
      <c r="L181" s="44">
        <f>Concentrations!L79*VLOOKUP(IF(ISBLANK($A181),$B181,$A181),Radionuclide_specific,9,FALSE)*VLOOKUP($B$154,Other_food_cons,3,FALSE)*Other_F_local_coll</f>
        <v>0</v>
      </c>
      <c r="M181" s="57">
        <f>Concentrations!M79*VLOOKUP(IF(ISBLANK($A181),$B181,$A181),Radionuclide_specific,9,FALSE)*VLOOKUP($B$154,Other_food_cons,4,FALSE)*Other_F_local</f>
        <v>0</v>
      </c>
      <c r="N181" s="57">
        <f>Concentrations!N79*VLOOKUP(IF(ISBLANK($A181),$B181,$A181),Radionuclide_specific,9,FALSE)*VLOOKUP($B$154,Other_food_cons,4,FALSE)*Other_F_local_coll</f>
        <v>0</v>
      </c>
      <c r="O181" s="57">
        <f>Concentrations!O79*VLOOKUP(IF(ISBLANK($A181),$B181,$A181),Radionuclide_specific,9,FALSE)*VLOOKUP($B$154,Other_food_cons,4,FALSE)*Other_F_local_coll</f>
        <v>0</v>
      </c>
      <c r="P181" s="57">
        <f>Concentrations!P79*VLOOKUP(IF(ISBLANK($A181),$B181,$A181),Radionuclide_specific,9,FALSE)*VLOOKUP($B$154,Other_food_cons,4,FALSE)*Other_F_local_coll</f>
        <v>0</v>
      </c>
      <c r="Q181" s="57">
        <f>Concentrations!Q79*VLOOKUP(IF(ISBLANK($A181),$B181,$A181),Radionuclide_specific,9,FALSE)*VLOOKUP($B$154,Other_food_cons,4,FALSE)*Other_F_local_coll</f>
        <v>0</v>
      </c>
      <c r="R181" s="44">
        <f>Concentrations!R79*VLOOKUP(IF(ISBLANK($A181),$B181,$A181),Radionuclide_specific,9,FALSE)*VLOOKUP($B$154,Other_food_cons,5,FALSE)*Other_F_local</f>
        <v>0</v>
      </c>
      <c r="S181" s="44">
        <f>Concentrations!S79*VLOOKUP(IF(ISBLANK($A181),$B181,$A181),Radionuclide_specific,9,FALSE)*VLOOKUP($B$154,Other_food_cons,5,FALSE)*Other_F_local_coll</f>
        <v>0</v>
      </c>
      <c r="T181" s="44">
        <f>Concentrations!T79*VLOOKUP(IF(ISBLANK($A181),$B181,$A181),Radionuclide_specific,9,FALSE)*VLOOKUP($B$154,Other_food_cons,5,FALSE)*Other_F_local_coll</f>
        <v>0</v>
      </c>
      <c r="U181" s="44">
        <f>Concentrations!U79*VLOOKUP(IF(ISBLANK($A181),$B181,$A181),Radionuclide_specific,9,FALSE)*VLOOKUP($B$154,Other_food_cons,5,FALSE)*Other_F_local_coll</f>
        <v>0</v>
      </c>
      <c r="V181" s="44">
        <f>Concentrations!V79*VLOOKUP(IF(ISBLANK($A181),$B181,$A181),Radionuclide_specific,9,FALSE)*VLOOKUP($B$154,Other_food_cons,5,FALSE)*Other_F_local_coll</f>
        <v>0</v>
      </c>
      <c r="W181" s="57">
        <f t="shared" si="128"/>
        <v>0</v>
      </c>
      <c r="X181" s="57">
        <f t="shared" si="129"/>
        <v>0</v>
      </c>
      <c r="Y181" s="57">
        <f t="shared" si="130"/>
        <v>0</v>
      </c>
      <c r="Z181" s="57">
        <f t="shared" si="131"/>
        <v>0</v>
      </c>
      <c r="AA181" s="57">
        <f t="shared" si="132"/>
        <v>0</v>
      </c>
    </row>
    <row r="182" spans="1:27">
      <c r="A182" s="4" t="s">
        <v>27</v>
      </c>
      <c r="B182" s="107"/>
      <c r="C182" s="57">
        <f>Concentrations!C80*VLOOKUP(IF(ISBLANK($A182),$B182,$A182),Radionuclide_specific,9,FALSE)*VLOOKUP($B$154,Other_food_cons,2,FALSE)*Other_F_local</f>
        <v>8.0964431422491328E-11</v>
      </c>
      <c r="D182" s="57">
        <f>Concentrations!D80*VLOOKUP(IF(ISBLANK($A182),$B182,$A182),Radionuclide_specific,9,FALSE)*VLOOKUP($B$154,Other_food_cons,2,FALSE)*Other_F_local_coll</f>
        <v>1.2312454270008722E-11</v>
      </c>
      <c r="E182" s="57">
        <f>Concentrations!E80*VLOOKUP(IF(ISBLANK($A182),$B182,$A182),Radionuclide_specific,9,FALSE)*VLOOKUP($B$154,Other_food_cons,2,FALSE)*Other_F_local_coll</f>
        <v>9.6675482486728422E-13</v>
      </c>
      <c r="F182" s="57">
        <f>Concentrations!F80*VLOOKUP(IF(ISBLANK($A182),$B182,$A182),Radionuclide_specific,9,FALSE)*VLOOKUP($B$154,Other_food_cons,2,FALSE)*Other_F_local_coll</f>
        <v>2.6311476747804315E-13</v>
      </c>
      <c r="G182" s="57">
        <f>Concentrations!G80*VLOOKUP(IF(ISBLANK($A182),$B182,$A182),Radionuclide_specific,9,FALSE)*VLOOKUP($B$154,Other_food_cons,2,FALSE)*Other_F_local_coll</f>
        <v>1.2735411608460832E-13</v>
      </c>
      <c r="H182" s="44">
        <f>Concentrations!H80*VLOOKUP(IF(ISBLANK($A182),$B182,$A182),Radionuclide_specific,9,FALSE)*VLOOKUP($B$154,Other_food_cons,3,FALSE)*Other_F_local</f>
        <v>5.396029001108855E-10</v>
      </c>
      <c r="I182" s="44">
        <f>Concentrations!I80*VLOOKUP(IF(ISBLANK($A182),$B182,$A182),Radionuclide_specific,9,FALSE)*VLOOKUP($B$154,Other_food_cons,3,FALSE)*Other_F_local_coll</f>
        <v>8.2058700528757782E-11</v>
      </c>
      <c r="J182" s="44">
        <f>Concentrations!J80*VLOOKUP(IF(ISBLANK($A182),$B182,$A182),Radionuclide_specific,9,FALSE)*VLOOKUP($B$154,Other_food_cons,3,FALSE)*Other_F_local_coll</f>
        <v>6.4431219738012441E-12</v>
      </c>
      <c r="K182" s="44">
        <f>Concentrations!K80*VLOOKUP(IF(ISBLANK($A182),$B182,$A182),Radionuclide_specific,9,FALSE)*VLOOKUP($B$154,Other_food_cons,3,FALSE)*Other_F_local_coll</f>
        <v>1.7535785665223986E-12</v>
      </c>
      <c r="L182" s="44">
        <f>Concentrations!L80*VLOOKUP(IF(ISBLANK($A182),$B182,$A182),Radionuclide_specific,9,FALSE)*VLOOKUP($B$154,Other_food_cons,3,FALSE)*Other_F_local_coll</f>
        <v>8.4877580405292554E-13</v>
      </c>
      <c r="M182" s="57">
        <f>Concentrations!M80*VLOOKUP(IF(ISBLANK($A182),$B182,$A182),Radionuclide_specific,9,FALSE)*VLOOKUP($B$154,Other_food_cons,4,FALSE)*Other_F_local</f>
        <v>1.7714928083066686E-11</v>
      </c>
      <c r="N182" s="57">
        <f>Concentrations!N80*VLOOKUP(IF(ISBLANK($A182),$B182,$A182),Radionuclide_specific,9,FALSE)*VLOOKUP($B$154,Other_food_cons,4,FALSE)*Other_F_local_coll</f>
        <v>2.6939513819479664E-12</v>
      </c>
      <c r="O182" s="57">
        <f>Concentrations!O80*VLOOKUP(IF(ISBLANK($A182),$B182,$A182),Radionuclide_specific,9,FALSE)*VLOOKUP($B$154,Other_food_cons,4,FALSE)*Other_F_local_coll</f>
        <v>2.11524886861914E-13</v>
      </c>
      <c r="P182" s="57">
        <f>Concentrations!P80*VLOOKUP(IF(ISBLANK($A182),$B182,$A182),Radionuclide_specific,9,FALSE)*VLOOKUP($B$154,Other_food_cons,4,FALSE)*Other_F_local_coll</f>
        <v>5.7569220231336555E-14</v>
      </c>
      <c r="Q182" s="57">
        <f>Concentrations!Q80*VLOOKUP(IF(ISBLANK($A182),$B182,$A182),Radionuclide_specific,9,FALSE)*VLOOKUP($B$154,Other_food_cons,4,FALSE)*Other_F_local_coll</f>
        <v>2.7864939799906307E-14</v>
      </c>
      <c r="R182" s="44">
        <f>Concentrations!R80*VLOOKUP(IF(ISBLANK($A182),$B182,$A182),Radionuclide_specific,9,FALSE)*VLOOKUP($B$154,Other_food_cons,5,FALSE)*Other_F_local</f>
        <v>2.8304597794012802E-11</v>
      </c>
      <c r="S182" s="44">
        <f>Concentrations!S80*VLOOKUP(IF(ISBLANK($A182),$B182,$A182),Radionuclide_specific,9,FALSE)*VLOOKUP($B$154,Other_food_cons,5,FALSE)*Other_F_local_coll</f>
        <v>4.3043477221648455E-12</v>
      </c>
      <c r="T182" s="44">
        <f>Concentrations!T80*VLOOKUP(IF(ISBLANK($A182),$B182,$A182),Radionuclide_specific,9,FALSE)*VLOOKUP($B$154,Other_food_cons,5,FALSE)*Other_F_local_coll</f>
        <v>3.3797071136707021E-13</v>
      </c>
      <c r="U182" s="44">
        <f>Concentrations!U80*VLOOKUP(IF(ISBLANK($A182),$B182,$A182),Radionuclide_specific,9,FALSE)*VLOOKUP($B$154,Other_food_cons,5,FALSE)*Other_F_local_coll</f>
        <v>9.198307869623834E-14</v>
      </c>
      <c r="V182" s="44">
        <f>Concentrations!V80*VLOOKUP(IF(ISBLANK($A182),$B182,$A182),Radionuclide_specific,9,FALSE)*VLOOKUP($B$154,Other_food_cons,5,FALSE)*Other_F_local_coll</f>
        <v>4.4522106434326098E-14</v>
      </c>
      <c r="W182" s="57">
        <f t="shared" si="128"/>
        <v>6.6658685741045634E-10</v>
      </c>
      <c r="X182" s="57">
        <f t="shared" si="129"/>
        <v>1.0136945390287932E-10</v>
      </c>
      <c r="Y182" s="57">
        <f t="shared" si="130"/>
        <v>7.9593723968975125E-12</v>
      </c>
      <c r="Z182" s="57">
        <f t="shared" si="131"/>
        <v>2.1662456329280167E-12</v>
      </c>
      <c r="AA182" s="57">
        <f t="shared" si="132"/>
        <v>1.0485169663717662E-12</v>
      </c>
    </row>
    <row r="183" spans="1:27">
      <c r="A183" s="4" t="s">
        <v>23</v>
      </c>
      <c r="B183" s="107"/>
      <c r="C183" s="57">
        <f>Concentrations!C81*VLOOKUP(IF(ISBLANK($A183),$B183,$A183),Radionuclide_specific,9,FALSE)*VLOOKUP($B$154,Other_food_cons,2,FALSE)*Other_F_local</f>
        <v>1.6921921562240587E-11</v>
      </c>
      <c r="D183" s="57">
        <f>Concentrations!D81*VLOOKUP(IF(ISBLANK($A183),$B183,$A183),Radionuclide_specific,9,FALSE)*VLOOKUP($B$154,Other_food_cons,2,FALSE)*Other_F_local_coll</f>
        <v>2.5700594062437274E-12</v>
      </c>
      <c r="E183" s="57">
        <f>Concentrations!E81*VLOOKUP(IF(ISBLANK($A183),$B183,$A183),Radionuclide_specific,9,FALSE)*VLOOKUP($B$154,Other_food_cons,2,FALSE)*Other_F_local_coll</f>
        <v>2.0036466094124587E-13</v>
      </c>
      <c r="F183" s="57">
        <f>Concentrations!F81*VLOOKUP(IF(ISBLANK($A183),$B183,$A183),Radionuclide_specific,9,FALSE)*VLOOKUP($B$154,Other_food_cons,2,FALSE)*Other_F_local_coll</f>
        <v>5.3837048706098121E-14</v>
      </c>
      <c r="G183" s="57">
        <f>Concentrations!G81*VLOOKUP(IF(ISBLANK($A183),$B183,$A183),Radionuclide_specific,9,FALSE)*VLOOKUP($B$154,Other_food_cons,2,FALSE)*Other_F_local_coll</f>
        <v>2.5689845857468733E-14</v>
      </c>
      <c r="H183" s="44">
        <f>Concentrations!H81*VLOOKUP(IF(ISBLANK($A183),$B183,$A183),Radionuclide_specific,9,FALSE)*VLOOKUP($B$154,Other_food_cons,3,FALSE)*Other_F_local</f>
        <v>6.3737795232289521E-10</v>
      </c>
      <c r="I183" s="44">
        <f>Concentrations!I81*VLOOKUP(IF(ISBLANK($A183),$B183,$A183),Radionuclide_specific,9,FALSE)*VLOOKUP($B$154,Other_food_cons,3,FALSE)*Other_F_local_coll</f>
        <v>9.6803379904269358E-11</v>
      </c>
      <c r="J183" s="44">
        <f>Concentrations!J81*VLOOKUP(IF(ISBLANK($A183),$B183,$A183),Radionuclide_specific,9,FALSE)*VLOOKUP($B$154,Other_food_cons,3,FALSE)*Other_F_local_coll</f>
        <v>7.5468980776727443E-12</v>
      </c>
      <c r="K183" s="44">
        <f>Concentrations!K81*VLOOKUP(IF(ISBLANK($A183),$B183,$A183),Radionuclide_specific,9,FALSE)*VLOOKUP($B$154,Other_food_cons,3,FALSE)*Other_F_local_coll</f>
        <v>2.0278162699896887E-12</v>
      </c>
      <c r="L183" s="44">
        <f>Concentrations!L81*VLOOKUP(IF(ISBLANK($A183),$B183,$A183),Radionuclide_specific,9,FALSE)*VLOOKUP($B$154,Other_food_cons,3,FALSE)*Other_F_local_coll</f>
        <v>9.676289591520937E-13</v>
      </c>
      <c r="M183" s="57">
        <f>Concentrations!M81*VLOOKUP(IF(ISBLANK($A183),$B183,$A183),Radionuclide_specific,9,FALSE)*VLOOKUP($B$154,Other_food_cons,4,FALSE)*Other_F_local</f>
        <v>2.0246296720681467E-10</v>
      </c>
      <c r="N183" s="57">
        <f>Concentrations!N81*VLOOKUP(IF(ISBLANK($A183),$B183,$A183),Radionuclide_specific,9,FALSE)*VLOOKUP($B$154,Other_food_cons,4,FALSE)*Other_F_local_coll</f>
        <v>3.0749572462679129E-11</v>
      </c>
      <c r="O183" s="57">
        <f>Concentrations!O81*VLOOKUP(IF(ISBLANK($A183),$B183,$A183),Radionuclide_specific,9,FALSE)*VLOOKUP($B$154,Other_food_cons,4,FALSE)*Other_F_local_coll</f>
        <v>2.3972705244108643E-12</v>
      </c>
      <c r="P183" s="57">
        <f>Concentrations!P81*VLOOKUP(IF(ISBLANK($A183),$B183,$A183),Radionuclide_specific,9,FALSE)*VLOOKUP($B$154,Other_food_cons,4,FALSE)*Other_F_local_coll</f>
        <v>6.4413539482517181E-13</v>
      </c>
      <c r="Q183" s="57">
        <f>Concentrations!Q81*VLOOKUP(IF(ISBLANK($A183),$B183,$A183),Radionuclide_specific,9,FALSE)*VLOOKUP($B$154,Other_food_cons,4,FALSE)*Other_F_local_coll</f>
        <v>3.0736712732405156E-13</v>
      </c>
      <c r="R183" s="44">
        <f>Concentrations!R81*VLOOKUP(IF(ISBLANK($A183),$B183,$A183),Radionuclide_specific,9,FALSE)*VLOOKUP($B$154,Other_food_cons,5,FALSE)*Other_F_local</f>
        <v>2.1533038929827544E-10</v>
      </c>
      <c r="S183" s="44">
        <f>Concentrations!S81*VLOOKUP(IF(ISBLANK($A183),$B183,$A183),Radionuclide_specific,9,FALSE)*VLOOKUP($B$154,Other_food_cons,5,FALSE)*Other_F_local_coll</f>
        <v>3.2703844562253161E-11</v>
      </c>
      <c r="T183" s="44">
        <f>Concentrations!T81*VLOOKUP(IF(ISBLANK($A183),$B183,$A183),Radionuclide_specific,9,FALSE)*VLOOKUP($B$154,Other_food_cons,5,FALSE)*Other_F_local_coll</f>
        <v>2.5496277289434953E-12</v>
      </c>
      <c r="U183" s="44">
        <f>Concentrations!U81*VLOOKUP(IF(ISBLANK($A183),$B183,$A183),Radionuclide_specific,9,FALSE)*VLOOKUP($B$154,Other_food_cons,5,FALSE)*Other_F_local_coll</f>
        <v>6.8507306418570571E-13</v>
      </c>
      <c r="V183" s="44">
        <f>Concentrations!V81*VLOOKUP(IF(ISBLANK($A183),$B183,$A183),Radionuclide_specific,9,FALSE)*VLOOKUP($B$154,Other_food_cons,5,FALSE)*Other_F_local_coll</f>
        <v>3.269016753892209E-13</v>
      </c>
      <c r="W183" s="57">
        <f t="shared" si="128"/>
        <v>1.0720932303902258E-9</v>
      </c>
      <c r="X183" s="57">
        <f t="shared" si="129"/>
        <v>1.6282685633544538E-10</v>
      </c>
      <c r="Y183" s="57">
        <f t="shared" si="130"/>
        <v>1.2694160991968351E-11</v>
      </c>
      <c r="Z183" s="57">
        <f t="shared" si="131"/>
        <v>3.4108617777066643E-12</v>
      </c>
      <c r="AA183" s="57">
        <f t="shared" si="132"/>
        <v>1.6275876077228348E-12</v>
      </c>
    </row>
    <row r="184" spans="1:27">
      <c r="A184" s="4" t="s">
        <v>29</v>
      </c>
      <c r="B184" s="107"/>
      <c r="C184" s="57">
        <f>Concentrations!C82*VLOOKUP(IF(ISBLANK($A184),$B184,$A184),Radionuclide_specific,9,FALSE)*VLOOKUP($B$154,Other_food_cons,2,FALSE)*Other_F_local</f>
        <v>0</v>
      </c>
      <c r="D184" s="57">
        <f>Concentrations!D82*VLOOKUP(IF(ISBLANK($A184),$B184,$A184),Radionuclide_specific,9,FALSE)*VLOOKUP($B$154,Other_food_cons,2,FALSE)*Other_F_local_coll</f>
        <v>0</v>
      </c>
      <c r="E184" s="57">
        <f>Concentrations!E82*VLOOKUP(IF(ISBLANK($A184),$B184,$A184),Radionuclide_specific,9,FALSE)*VLOOKUP($B$154,Other_food_cons,2,FALSE)*Other_F_local_coll</f>
        <v>0</v>
      </c>
      <c r="F184" s="57">
        <f>Concentrations!F82*VLOOKUP(IF(ISBLANK($A184),$B184,$A184),Radionuclide_specific,9,FALSE)*VLOOKUP($B$154,Other_food_cons,2,FALSE)*Other_F_local_coll</f>
        <v>0</v>
      </c>
      <c r="G184" s="57">
        <f>Concentrations!G82*VLOOKUP(IF(ISBLANK($A184),$B184,$A184),Radionuclide_specific,9,FALSE)*VLOOKUP($B$154,Other_food_cons,2,FALSE)*Other_F_local_coll</f>
        <v>0</v>
      </c>
      <c r="H184" s="44">
        <f>Concentrations!H82*VLOOKUP(IF(ISBLANK($A184),$B184,$A184),Radionuclide_specific,9,FALSE)*VLOOKUP($B$154,Other_food_cons,3,FALSE)*Other_F_local</f>
        <v>0</v>
      </c>
      <c r="I184" s="44">
        <f>Concentrations!I82*VLOOKUP(IF(ISBLANK($A184),$B184,$A184),Radionuclide_specific,9,FALSE)*VLOOKUP($B$154,Other_food_cons,3,FALSE)*Other_F_local_coll</f>
        <v>0</v>
      </c>
      <c r="J184" s="44">
        <f>Concentrations!J82*VLOOKUP(IF(ISBLANK($A184),$B184,$A184),Radionuclide_specific,9,FALSE)*VLOOKUP($B$154,Other_food_cons,3,FALSE)*Other_F_local_coll</f>
        <v>0</v>
      </c>
      <c r="K184" s="44">
        <f>Concentrations!K82*VLOOKUP(IF(ISBLANK($A184),$B184,$A184),Radionuclide_specific,9,FALSE)*VLOOKUP($B$154,Other_food_cons,3,FALSE)*Other_F_local_coll</f>
        <v>0</v>
      </c>
      <c r="L184" s="44">
        <f>Concentrations!L82*VLOOKUP(IF(ISBLANK($A184),$B184,$A184),Radionuclide_specific,9,FALSE)*VLOOKUP($B$154,Other_food_cons,3,FALSE)*Other_F_local_coll</f>
        <v>0</v>
      </c>
      <c r="M184" s="57">
        <f>Concentrations!M82*VLOOKUP(IF(ISBLANK($A184),$B184,$A184),Radionuclide_specific,9,FALSE)*VLOOKUP($B$154,Other_food_cons,4,FALSE)*Other_F_local</f>
        <v>0</v>
      </c>
      <c r="N184" s="57">
        <f>Concentrations!N82*VLOOKUP(IF(ISBLANK($A184),$B184,$A184),Radionuclide_specific,9,FALSE)*VLOOKUP($B$154,Other_food_cons,4,FALSE)*Other_F_local_coll</f>
        <v>0</v>
      </c>
      <c r="O184" s="57">
        <f>Concentrations!O82*VLOOKUP(IF(ISBLANK($A184),$B184,$A184),Radionuclide_specific,9,FALSE)*VLOOKUP($B$154,Other_food_cons,4,FALSE)*Other_F_local_coll</f>
        <v>0</v>
      </c>
      <c r="P184" s="57">
        <f>Concentrations!P82*VLOOKUP(IF(ISBLANK($A184),$B184,$A184),Radionuclide_specific,9,FALSE)*VLOOKUP($B$154,Other_food_cons,4,FALSE)*Other_F_local_coll</f>
        <v>0</v>
      </c>
      <c r="Q184" s="57">
        <f>Concentrations!Q82*VLOOKUP(IF(ISBLANK($A184),$B184,$A184),Radionuclide_specific,9,FALSE)*VLOOKUP($B$154,Other_food_cons,4,FALSE)*Other_F_local_coll</f>
        <v>0</v>
      </c>
      <c r="R184" s="44">
        <f>Concentrations!R82*VLOOKUP(IF(ISBLANK($A184),$B184,$A184),Radionuclide_specific,9,FALSE)*VLOOKUP($B$154,Other_food_cons,5,FALSE)*Other_F_local</f>
        <v>0</v>
      </c>
      <c r="S184" s="44">
        <f>Concentrations!S82*VLOOKUP(IF(ISBLANK($A184),$B184,$A184),Radionuclide_specific,9,FALSE)*VLOOKUP($B$154,Other_food_cons,5,FALSE)*Other_F_local_coll</f>
        <v>0</v>
      </c>
      <c r="T184" s="44">
        <f>Concentrations!T82*VLOOKUP(IF(ISBLANK($A184),$B184,$A184),Radionuclide_specific,9,FALSE)*VLOOKUP($B$154,Other_food_cons,5,FALSE)*Other_F_local_coll</f>
        <v>0</v>
      </c>
      <c r="U184" s="44">
        <f>Concentrations!U82*VLOOKUP(IF(ISBLANK($A184),$B184,$A184),Radionuclide_specific,9,FALSE)*VLOOKUP($B$154,Other_food_cons,5,FALSE)*Other_F_local_coll</f>
        <v>0</v>
      </c>
      <c r="V184" s="44">
        <f>Concentrations!V82*VLOOKUP(IF(ISBLANK($A184),$B184,$A184),Radionuclide_specific,9,FALSE)*VLOOKUP($B$154,Other_food_cons,5,FALSE)*Other_F_local_coll</f>
        <v>0</v>
      </c>
      <c r="W184" s="57">
        <f t="shared" si="128"/>
        <v>0</v>
      </c>
      <c r="X184" s="57">
        <f t="shared" si="129"/>
        <v>0</v>
      </c>
      <c r="Y184" s="57">
        <f t="shared" si="130"/>
        <v>0</v>
      </c>
      <c r="Z184" s="57">
        <f t="shared" si="131"/>
        <v>0</v>
      </c>
      <c r="AA184" s="57">
        <f t="shared" si="132"/>
        <v>0</v>
      </c>
    </row>
    <row r="185" spans="1:27">
      <c r="A185" s="4"/>
      <c r="B185" s="107" t="s">
        <v>30</v>
      </c>
      <c r="C185" s="57">
        <v>0</v>
      </c>
      <c r="D185" s="57">
        <v>0</v>
      </c>
      <c r="E185" s="57">
        <v>0</v>
      </c>
      <c r="F185" s="57">
        <v>0</v>
      </c>
      <c r="G185" s="57">
        <v>0</v>
      </c>
      <c r="H185" s="44">
        <v>0</v>
      </c>
      <c r="I185" s="44">
        <v>0</v>
      </c>
      <c r="J185" s="44">
        <v>0</v>
      </c>
      <c r="K185" s="44">
        <v>0</v>
      </c>
      <c r="L185" s="44">
        <v>0</v>
      </c>
      <c r="M185" s="57">
        <v>0</v>
      </c>
      <c r="N185" s="57">
        <v>0</v>
      </c>
      <c r="O185" s="57">
        <v>0</v>
      </c>
      <c r="P185" s="57">
        <v>0</v>
      </c>
      <c r="Q185" s="57">
        <v>0</v>
      </c>
      <c r="R185" s="44">
        <v>0</v>
      </c>
      <c r="S185" s="44">
        <v>0</v>
      </c>
      <c r="T185" s="44">
        <v>0</v>
      </c>
      <c r="U185" s="44">
        <v>0</v>
      </c>
      <c r="V185" s="44">
        <v>0</v>
      </c>
      <c r="W185" s="57">
        <v>0</v>
      </c>
      <c r="X185" s="57">
        <v>0</v>
      </c>
      <c r="Y185" s="57">
        <v>0</v>
      </c>
      <c r="Z185" s="57">
        <v>0</v>
      </c>
      <c r="AA185" s="57">
        <v>0</v>
      </c>
    </row>
    <row r="186" spans="1:27">
      <c r="A186" s="4"/>
      <c r="B186" s="107" t="s">
        <v>31</v>
      </c>
      <c r="C186" s="57">
        <v>0</v>
      </c>
      <c r="D186" s="57">
        <v>0</v>
      </c>
      <c r="E186" s="57">
        <v>0</v>
      </c>
      <c r="F186" s="57">
        <v>0</v>
      </c>
      <c r="G186" s="57">
        <v>0</v>
      </c>
      <c r="H186" s="44">
        <v>0</v>
      </c>
      <c r="I186" s="44">
        <v>0</v>
      </c>
      <c r="J186" s="44">
        <v>0</v>
      </c>
      <c r="K186" s="44">
        <v>0</v>
      </c>
      <c r="L186" s="44">
        <v>0</v>
      </c>
      <c r="M186" s="57">
        <v>0</v>
      </c>
      <c r="N186" s="57">
        <v>0</v>
      </c>
      <c r="O186" s="57">
        <v>0</v>
      </c>
      <c r="P186" s="57">
        <v>0</v>
      </c>
      <c r="Q186" s="57">
        <v>0</v>
      </c>
      <c r="R186" s="44">
        <v>0</v>
      </c>
      <c r="S186" s="44">
        <v>0</v>
      </c>
      <c r="T186" s="44">
        <v>0</v>
      </c>
      <c r="U186" s="44">
        <v>0</v>
      </c>
      <c r="V186" s="44">
        <v>0</v>
      </c>
      <c r="W186" s="57">
        <v>0</v>
      </c>
      <c r="X186" s="57">
        <v>0</v>
      </c>
      <c r="Y186" s="57">
        <v>0</v>
      </c>
      <c r="Z186" s="57">
        <v>0</v>
      </c>
      <c r="AA186" s="57">
        <v>0</v>
      </c>
    </row>
    <row r="187" spans="1:27">
      <c r="A187" s="4"/>
      <c r="B187" s="107" t="s">
        <v>32</v>
      </c>
      <c r="C187" s="57">
        <v>0</v>
      </c>
      <c r="D187" s="57">
        <v>0</v>
      </c>
      <c r="E187" s="57">
        <v>0</v>
      </c>
      <c r="F187" s="57">
        <v>0</v>
      </c>
      <c r="G187" s="57">
        <v>0</v>
      </c>
      <c r="H187" s="44">
        <v>0</v>
      </c>
      <c r="I187" s="44">
        <v>0</v>
      </c>
      <c r="J187" s="44">
        <v>0</v>
      </c>
      <c r="K187" s="44">
        <v>0</v>
      </c>
      <c r="L187" s="44">
        <v>0</v>
      </c>
      <c r="M187" s="57">
        <v>0</v>
      </c>
      <c r="N187" s="57">
        <v>0</v>
      </c>
      <c r="O187" s="57">
        <v>0</v>
      </c>
      <c r="P187" s="57">
        <v>0</v>
      </c>
      <c r="Q187" s="57">
        <v>0</v>
      </c>
      <c r="R187" s="44">
        <v>0</v>
      </c>
      <c r="S187" s="44">
        <v>0</v>
      </c>
      <c r="T187" s="44">
        <v>0</v>
      </c>
      <c r="U187" s="44">
        <v>0</v>
      </c>
      <c r="V187" s="44">
        <v>0</v>
      </c>
      <c r="W187" s="57">
        <v>0</v>
      </c>
      <c r="X187" s="57">
        <v>0</v>
      </c>
      <c r="Y187" s="57">
        <v>0</v>
      </c>
      <c r="Z187" s="57">
        <v>0</v>
      </c>
      <c r="AA187" s="57">
        <v>0</v>
      </c>
    </row>
    <row r="188" spans="1:27">
      <c r="A188" s="4"/>
      <c r="B188" s="107" t="s">
        <v>33</v>
      </c>
      <c r="C188" s="57">
        <v>0</v>
      </c>
      <c r="D188" s="57">
        <v>0</v>
      </c>
      <c r="E188" s="57">
        <v>0</v>
      </c>
      <c r="F188" s="57">
        <v>0</v>
      </c>
      <c r="G188" s="57">
        <v>0</v>
      </c>
      <c r="H188" s="44">
        <v>0</v>
      </c>
      <c r="I188" s="44">
        <v>0</v>
      </c>
      <c r="J188" s="44">
        <v>0</v>
      </c>
      <c r="K188" s="44">
        <v>0</v>
      </c>
      <c r="L188" s="44">
        <v>0</v>
      </c>
      <c r="M188" s="57">
        <v>0</v>
      </c>
      <c r="N188" s="57">
        <v>0</v>
      </c>
      <c r="O188" s="57">
        <v>0</v>
      </c>
      <c r="P188" s="57">
        <v>0</v>
      </c>
      <c r="Q188" s="57">
        <v>0</v>
      </c>
      <c r="R188" s="44">
        <v>0</v>
      </c>
      <c r="S188" s="44">
        <v>0</v>
      </c>
      <c r="T188" s="44">
        <v>0</v>
      </c>
      <c r="U188" s="44">
        <v>0</v>
      </c>
      <c r="V188" s="44">
        <v>0</v>
      </c>
      <c r="W188" s="57">
        <v>0</v>
      </c>
      <c r="X188" s="57">
        <v>0</v>
      </c>
      <c r="Y188" s="57">
        <v>0</v>
      </c>
      <c r="Z188" s="57">
        <v>0</v>
      </c>
      <c r="AA188" s="57">
        <v>0</v>
      </c>
    </row>
    <row r="189" spans="1:27">
      <c r="A189" s="4" t="s">
        <v>16</v>
      </c>
      <c r="B189" s="107"/>
      <c r="C189" s="57">
        <f>Concentrations!C87*VLOOKUP(IF(ISBLANK($A189),$B189,$A189),Radionuclide_specific,9,FALSE)*VLOOKUP($B$154,Other_food_cons,2,FALSE)*Other_F_local</f>
        <v>2.1024137721960105E-10</v>
      </c>
      <c r="D189" s="57">
        <f>Concentrations!D87*VLOOKUP(IF(ISBLANK($A189),$B189,$A189),Radionuclide_specific,9,FALSE)*VLOOKUP($B$154,Other_food_cons,2,FALSE)*Other_F_local_coll</f>
        <v>3.197260703235588E-11</v>
      </c>
      <c r="E189" s="57">
        <f>Concentrations!E87*VLOOKUP(IF(ISBLANK($A189),$B189,$A189),Radionuclide_specific,9,FALSE)*VLOOKUP($B$154,Other_food_cons,2,FALSE)*Other_F_local_coll</f>
        <v>2.5107445496949562E-12</v>
      </c>
      <c r="F189" s="57">
        <f>Concentrations!F87*VLOOKUP(IF(ISBLANK($A189),$B189,$A189),Radionuclide_specific,9,FALSE)*VLOOKUP($B$154,Other_food_cons,2,FALSE)*Other_F_local_coll</f>
        <v>6.8348088631519791E-13</v>
      </c>
      <c r="G189" s="57">
        <f>Concentrations!G87*VLOOKUP(IF(ISBLANK($A189),$B189,$A189),Radionuclide_specific,9,FALSE)*VLOOKUP($B$154,Other_food_cons,2,FALSE)*Other_F_local_coll</f>
        <v>3.3090220259920994E-13</v>
      </c>
      <c r="H189" s="44">
        <f>Concentrations!H87*VLOOKUP(IF(ISBLANK($A189),$B189,$A189),Radionuclide_specific,9,FALSE)*VLOOKUP($B$154,Other_food_cons,3,FALSE)*Other_F_local</f>
        <v>4.7547733392970637E-10</v>
      </c>
      <c r="I189" s="44">
        <f>Concentrations!I87*VLOOKUP(IF(ISBLANK($A189),$B189,$A189),Radionuclide_specific,9,FALSE)*VLOOKUP($B$154,Other_food_cons,3,FALSE)*Other_F_local_coll</f>
        <v>7.2308553870667053E-11</v>
      </c>
      <c r="J189" s="44">
        <f>Concentrations!J87*VLOOKUP(IF(ISBLANK($A189),$B189,$A189),Radionuclide_specific,9,FALSE)*VLOOKUP($B$154,Other_food_cons,3,FALSE)*Other_F_local_coll</f>
        <v>5.6782453599538142E-12</v>
      </c>
      <c r="K189" s="44">
        <f>Concentrations!K87*VLOOKUP(IF(ISBLANK($A189),$B189,$A189),Radionuclide_specific,9,FALSE)*VLOOKUP($B$154,Other_food_cons,3,FALSE)*Other_F_local_coll</f>
        <v>1.5457455326579971E-12</v>
      </c>
      <c r="L189" s="44">
        <f>Concentrations!L87*VLOOKUP(IF(ISBLANK($A189),$B189,$A189),Radionuclide_specific,9,FALSE)*VLOOKUP($B$154,Other_food_cons,3,FALSE)*Other_F_local_coll</f>
        <v>7.4836123680353852E-13</v>
      </c>
      <c r="M189" s="57">
        <f>Concentrations!M87*VLOOKUP(IF(ISBLANK($A189),$B189,$A189),Radionuclide_specific,9,FALSE)*VLOOKUP($B$154,Other_food_cons,4,FALSE)*Other_F_local</f>
        <v>9.6815340092982293E-11</v>
      </c>
      <c r="N189" s="57">
        <f>Concentrations!N87*VLOOKUP(IF(ISBLANK($A189),$B189,$A189),Radionuclide_specific,9,FALSE)*VLOOKUP($B$154,Other_food_cons,4,FALSE)*Other_F_local_coll</f>
        <v>1.4723261731031982E-11</v>
      </c>
      <c r="O189" s="57">
        <f>Concentrations!O87*VLOOKUP(IF(ISBLANK($A189),$B189,$A189),Radionuclide_specific,9,FALSE)*VLOOKUP($B$154,Other_food_cons,4,FALSE)*Other_F_local_coll</f>
        <v>1.1561881427908395E-12</v>
      </c>
      <c r="P189" s="57">
        <f>Concentrations!P87*VLOOKUP(IF(ISBLANK($A189),$B189,$A189),Radionuclide_specific,9,FALSE)*VLOOKUP($B$154,Other_food_cons,4,FALSE)*Other_F_local_coll</f>
        <v>3.1474030150849688E-13</v>
      </c>
      <c r="Q189" s="57">
        <f>Concentrations!Q87*VLOOKUP(IF(ISBLANK($A189),$B189,$A189),Radionuclide_specific,9,FALSE)*VLOOKUP($B$154,Other_food_cons,4,FALSE)*Other_F_local_coll</f>
        <v>1.5237918294597553E-13</v>
      </c>
      <c r="R189" s="44">
        <f>Concentrations!R87*VLOOKUP(IF(ISBLANK($A189),$B189,$A189),Radionuclide_specific,9,FALSE)*VLOOKUP($B$154,Other_food_cons,5,FALSE)*Other_F_local</f>
        <v>1.5649609123469391E-11</v>
      </c>
      <c r="S189" s="44">
        <f>Concentrations!S87*VLOOKUP(IF(ISBLANK($A189),$B189,$A189),Radionuclide_specific,9,FALSE)*VLOOKUP($B$154,Other_food_cons,5,FALSE)*Other_F_local_coll</f>
        <v>2.3799254425165989E-12</v>
      </c>
      <c r="T189" s="44">
        <f>Concentrations!T87*VLOOKUP(IF(ISBLANK($A189),$B189,$A189),Radionuclide_specific,9,FALSE)*VLOOKUP($B$154,Other_food_cons,5,FALSE)*Other_F_local_coll</f>
        <v>1.8689076018830409E-13</v>
      </c>
      <c r="U189" s="44">
        <f>Concentrations!U87*VLOOKUP(IF(ISBLANK($A189),$B189,$A189),Radionuclide_specific,9,FALSE)*VLOOKUP($B$154,Other_food_cons,5,FALSE)*Other_F_local_coll</f>
        <v>5.0875849728775695E-14</v>
      </c>
      <c r="V189" s="44">
        <f>Concentrations!V87*VLOOKUP(IF(ISBLANK($A189),$B189,$A189),Radionuclide_specific,9,FALSE)*VLOOKUP($B$154,Other_food_cons,5,FALSE)*Other_F_local_coll</f>
        <v>2.4631165364578463E-14</v>
      </c>
      <c r="W189" s="57">
        <f t="shared" si="128"/>
        <v>7.98183660365759E-10</v>
      </c>
      <c r="X189" s="57">
        <f t="shared" si="129"/>
        <v>1.2138434807657152E-10</v>
      </c>
      <c r="Y189" s="57">
        <f t="shared" si="130"/>
        <v>9.532068812627914E-12</v>
      </c>
      <c r="Z189" s="57">
        <f t="shared" si="131"/>
        <v>2.5948425702104673E-12</v>
      </c>
      <c r="AA189" s="57">
        <f t="shared" si="132"/>
        <v>1.2562737877133024E-12</v>
      </c>
    </row>
    <row r="190" spans="1:27">
      <c r="A190" s="4" t="s">
        <v>176</v>
      </c>
      <c r="B190" s="107"/>
      <c r="C190" s="57">
        <f>Concentrations!C88*VLOOKUP(IF(ISBLANK($A190),$B190,$A190),Radionuclide_specific,9,FALSE)*VLOOKUP($B$154,Other_food_cons,2,FALSE)*Other_F_local</f>
        <v>4.7544130534759425E-12</v>
      </c>
      <c r="D190" s="57">
        <f>Concentrations!D88*VLOOKUP(IF(ISBLANK($A190),$B190,$A190),Radionuclide_specific,9,FALSE)*VLOOKUP($B$154,Other_food_cons,2,FALSE)*Other_F_local_coll</f>
        <v>7.2303096682010923E-13</v>
      </c>
      <c r="E190" s="57">
        <f>Concentrations!E88*VLOOKUP(IF(ISBLANK($A190),$B190,$A190),Radionuclide_specific,9,FALSE)*VLOOKUP($B$154,Other_food_cons,2,FALSE)*Other_F_local_coll</f>
        <v>5.6778263649953294E-14</v>
      </c>
      <c r="F190" s="57">
        <f>Concentrations!F88*VLOOKUP(IF(ISBLANK($A190),$B190,$A190),Radionuclide_specific,9,FALSE)*VLOOKUP($B$154,Other_food_cons,2,FALSE)*Other_F_local_coll</f>
        <v>1.545636150938788E-14</v>
      </c>
      <c r="G190" s="57">
        <f>Concentrations!G88*VLOOKUP(IF(ISBLANK($A190),$B190,$A190),Radionuclide_specific,9,FALSE)*VLOOKUP($B$154,Other_food_cons,2,FALSE)*Other_F_local_coll</f>
        <v>7.4831079697762213E-15</v>
      </c>
      <c r="H190" s="44">
        <f>Concentrations!H88*VLOOKUP(IF(ISBLANK($A190),$B190,$A190),Radionuclide_specific,9,FALSE)*VLOOKUP($B$154,Other_food_cons,3,FALSE)*Other_F_local</f>
        <v>1.2551663595743088E-10</v>
      </c>
      <c r="I190" s="44">
        <f>Concentrations!I88*VLOOKUP(IF(ISBLANK($A190),$B190,$A190),Radionuclide_specific,9,FALSE)*VLOOKUP($B$154,Other_food_cons,3,FALSE)*Other_F_local_coll</f>
        <v>1.9088037498542547E-11</v>
      </c>
      <c r="J190" s="44">
        <f>Concentrations!J88*VLOOKUP(IF(ISBLANK($A190),$B190,$A190),Radionuclide_specific,9,FALSE)*VLOOKUP($B$154,Other_food_cons,3,FALSE)*Other_F_local_coll</f>
        <v>1.4989477289180762E-12</v>
      </c>
      <c r="K190" s="44">
        <f>Concentrations!K88*VLOOKUP(IF(ISBLANK($A190),$B190,$A190),Radionuclide_specific,9,FALSE)*VLOOKUP($B$154,Other_food_cons,3,FALSE)*Other_F_local_coll</f>
        <v>4.0804837084609908E-13</v>
      </c>
      <c r="L190" s="44">
        <f>Concentrations!L88*VLOOKUP(IF(ISBLANK($A190),$B190,$A190),Radionuclide_specific,9,FALSE)*VLOOKUP($B$154,Other_food_cons,3,FALSE)*Other_F_local_coll</f>
        <v>1.9755425713082806E-13</v>
      </c>
      <c r="M190" s="57">
        <f>Concentrations!M88*VLOOKUP(IF(ISBLANK($A190),$B190,$A190),Radionuclide_specific,9,FALSE)*VLOOKUP($B$154,Other_food_cons,4,FALSE)*Other_F_local</f>
        <v>7.1741908619265519E-14</v>
      </c>
      <c r="N190" s="57">
        <f>Concentrations!N88*VLOOKUP(IF(ISBLANK($A190),$B190,$A190),Radionuclide_specific,9,FALSE)*VLOOKUP($B$154,Other_food_cons,4,FALSE)*Other_F_local_coll</f>
        <v>1.0910205101465519E-14</v>
      </c>
      <c r="O190" s="57">
        <f>Concentrations!O88*VLOOKUP(IF(ISBLANK($A190),$B190,$A190),Radionuclide_specific,9,FALSE)*VLOOKUP($B$154,Other_food_cons,4,FALSE)*Other_F_local_coll</f>
        <v>8.5675791238993707E-16</v>
      </c>
      <c r="P190" s="57">
        <f>Concentrations!P88*VLOOKUP(IF(ISBLANK($A190),$B190,$A190),Radionuclide_specific,9,FALSE)*VLOOKUP($B$154,Other_food_cons,4,FALSE)*Other_F_local_coll</f>
        <v>2.3322939393794286E-16</v>
      </c>
      <c r="Q190" s="57">
        <f>Concentrations!Q88*VLOOKUP(IF(ISBLANK($A190),$B190,$A190),Radionuclide_specific,9,FALSE)*VLOOKUP($B$154,Other_food_cons,4,FALSE)*Other_F_local_coll</f>
        <v>1.1291666124029576E-16</v>
      </c>
      <c r="R190" s="44">
        <f>Concentrations!R88*VLOOKUP(IF(ISBLANK($A190),$B190,$A190),Radionuclide_specific,9,FALSE)*VLOOKUP($B$154,Other_food_cons,5,FALSE)*Other_F_local</f>
        <v>7.9683792253348987E-13</v>
      </c>
      <c r="S190" s="44">
        <f>Concentrations!S88*VLOOKUP(IF(ISBLANK($A190),$B190,$A190),Radionuclide_specific,9,FALSE)*VLOOKUP($B$154,Other_food_cons,5,FALSE)*Other_F_local_coll</f>
        <v>1.2117973071504648E-13</v>
      </c>
      <c r="T190" s="44">
        <f>Concentrations!T88*VLOOKUP(IF(ISBLANK($A190),$B190,$A190),Radionuclide_specific,9,FALSE)*VLOOKUP($B$154,Other_food_cons,5,FALSE)*Other_F_local_coll</f>
        <v>9.516016623505276E-15</v>
      </c>
      <c r="U190" s="44">
        <f>Concentrations!U88*VLOOKUP(IF(ISBLANK($A190),$B190,$A190),Radionuclide_specific,9,FALSE)*VLOOKUP($B$154,Other_food_cons,5,FALSE)*Other_F_local_coll</f>
        <v>2.5904806453580791E-15</v>
      </c>
      <c r="V190" s="44">
        <f>Concentrations!V88*VLOOKUP(IF(ISBLANK($A190),$B190,$A190),Radionuclide_specific,9,FALSE)*VLOOKUP($B$154,Other_food_cons,5,FALSE)*Other_F_local_coll</f>
        <v>1.2541662118252166E-15</v>
      </c>
      <c r="W190" s="57">
        <f t="shared" ref="W190" si="143">C190+H190+M190+R190</f>
        <v>1.3113962884205957E-10</v>
      </c>
      <c r="X190" s="57">
        <f t="shared" ref="X190" si="144">D190+I190+N190+S190</f>
        <v>1.9943158401179167E-11</v>
      </c>
      <c r="Y190" s="57">
        <f t="shared" ref="Y190" si="145">E190+J190+O190+T190</f>
        <v>1.5660987671039246E-12</v>
      </c>
      <c r="Z190" s="57">
        <f t="shared" ref="Z190" si="146">F190+K190+P190+U190</f>
        <v>4.2632844239478303E-13</v>
      </c>
      <c r="AA190" s="57">
        <f t="shared" ref="AA190" si="147">G190+L190+Q190+V190</f>
        <v>2.0640444797366981E-13</v>
      </c>
    </row>
    <row r="191" spans="1:27">
      <c r="A191" s="4" t="s">
        <v>24</v>
      </c>
      <c r="B191" s="107"/>
      <c r="C191" s="57">
        <f>Concentrations!C89*VLOOKUP(IF(ISBLANK($A191),$B191,$A191),Radionuclide_specific,9,FALSE)*VLOOKUP($B$154,Other_food_cons,2,FALSE)*Other_F_local</f>
        <v>5.2072143003800879E-12</v>
      </c>
      <c r="D191" s="57">
        <f>Concentrations!D89*VLOOKUP(IF(ISBLANK($A191),$B191,$A191),Radionuclide_specific,9,FALSE)*VLOOKUP($B$154,Other_food_cons,2,FALSE)*Other_F_local_coll</f>
        <v>7.9189106454929168E-13</v>
      </c>
      <c r="E191" s="57">
        <f>Concentrations!E89*VLOOKUP(IF(ISBLANK($A191),$B191,$A191),Radionuclide_specific,9,FALSE)*VLOOKUP($B$154,Other_food_cons,2,FALSE)*Other_F_local_coll</f>
        <v>6.2185719993511864E-14</v>
      </c>
      <c r="F191" s="57">
        <f>Concentrations!F89*VLOOKUP(IF(ISBLANK($A191),$B191,$A191),Radionuclide_specific,9,FALSE)*VLOOKUP($B$154,Other_food_cons,2,FALSE)*Other_F_local_coll</f>
        <v>1.6928397750914536E-14</v>
      </c>
      <c r="G191" s="57">
        <f>Concentrations!G89*VLOOKUP(IF(ISBLANK($A191),$B191,$A191),Radionuclide_specific,9,FALSE)*VLOOKUP($B$154,Other_food_cons,2,FALSE)*Other_F_local_coll</f>
        <v>8.195786381443627E-15</v>
      </c>
      <c r="H191" s="44">
        <f>Concentrations!H89*VLOOKUP(IF(ISBLANK($A191),$B191,$A191),Radionuclide_specific,9,FALSE)*VLOOKUP($B$154,Other_food_cons,3,FALSE)*Other_F_local</f>
        <v>1.3747060138481147E-10</v>
      </c>
      <c r="I191" s="44">
        <f>Concentrations!I89*VLOOKUP(IF(ISBLANK($A191),$B191,$A191),Radionuclide_specific,9,FALSE)*VLOOKUP($B$154,Other_food_cons,3,FALSE)*Other_F_local_coll</f>
        <v>2.0905945980925652E-11</v>
      </c>
      <c r="J191" s="44">
        <f>Concentrations!J89*VLOOKUP(IF(ISBLANK($A191),$B191,$A191),Radionuclide_specific,9,FALSE)*VLOOKUP($B$154,Other_food_cons,3,FALSE)*Other_F_local_coll</f>
        <v>1.6417047257746971E-12</v>
      </c>
      <c r="K191" s="44">
        <f>Concentrations!K89*VLOOKUP(IF(ISBLANK($A191),$B191,$A191),Radionuclide_specific,9,FALSE)*VLOOKUP($B$154,Other_food_cons,3,FALSE)*Other_F_local_coll</f>
        <v>4.469101682889537E-13</v>
      </c>
      <c r="L191" s="44">
        <f>Concentrations!L89*VLOOKUP(IF(ISBLANK($A191),$B191,$A191),Radionuclide_specific,9,FALSE)*VLOOKUP($B$154,Other_food_cons,3,FALSE)*Other_F_local_coll</f>
        <v>2.16368986887339E-13</v>
      </c>
      <c r="M191" s="57">
        <f>Concentrations!M89*VLOOKUP(IF(ISBLANK($A191),$B191,$A191),Radionuclide_specific,9,FALSE)*VLOOKUP($B$154,Other_food_cons,4,FALSE)*Other_F_local</f>
        <v>7.8574471400982008E-14</v>
      </c>
      <c r="N191" s="57">
        <f>Concentrations!N89*VLOOKUP(IF(ISBLANK($A191),$B191,$A191),Radionuclide_specific,9,FALSE)*VLOOKUP($B$154,Other_food_cons,4,FALSE)*Other_F_local_coll</f>
        <v>1.1949272339258197E-14</v>
      </c>
      <c r="O191" s="57">
        <f>Concentrations!O89*VLOOKUP(IF(ISBLANK($A191),$B191,$A191),Radionuclide_specific,9,FALSE)*VLOOKUP($B$154,Other_food_cons,4,FALSE)*Other_F_local_coll</f>
        <v>9.3835394422369286E-16</v>
      </c>
      <c r="P191" s="57">
        <f>Concentrations!P89*VLOOKUP(IF(ISBLANK($A191),$B191,$A191),Radionuclide_specific,9,FALSE)*VLOOKUP($B$154,Other_food_cons,4,FALSE)*Other_F_local_coll</f>
        <v>2.5544174451329796E-16</v>
      </c>
      <c r="Q191" s="57">
        <f>Concentrations!Q89*VLOOKUP(IF(ISBLANK($A191),$B191,$A191),Radionuclide_specific,9,FALSE)*VLOOKUP($B$154,Other_food_cons,4,FALSE)*Other_F_local_coll</f>
        <v>1.2367065104086349E-16</v>
      </c>
      <c r="R191" s="44">
        <f>Concentrations!R89*VLOOKUP(IF(ISBLANK($A191),$B191,$A191),Radionuclide_specific,9,FALSE)*VLOOKUP($B$154,Other_food_cons,5,FALSE)*Other_F_local</f>
        <v>8.7272724911185398E-13</v>
      </c>
      <c r="S191" s="44">
        <f>Concentrations!S89*VLOOKUP(IF(ISBLANK($A191),$B191,$A191),Radionuclide_specific,9,FALSE)*VLOOKUP($B$154,Other_food_cons,5,FALSE)*Other_F_local_coll</f>
        <v>1.3272065839693121E-13</v>
      </c>
      <c r="T191" s="44">
        <f>Concentrations!T89*VLOOKUP(IF(ISBLANK($A191),$B191,$A191),Radionuclide_specific,9,FALSE)*VLOOKUP($B$154,Other_food_cons,5,FALSE)*Other_F_local_coll</f>
        <v>1.042230436723456E-14</v>
      </c>
      <c r="U191" s="44">
        <f>Concentrations!U89*VLOOKUP(IF(ISBLANK($A191),$B191,$A191),Radionuclide_specific,9,FALSE)*VLOOKUP($B$154,Other_food_cons,5,FALSE)*Other_F_local_coll</f>
        <v>2.8371933914739318E-15</v>
      </c>
      <c r="V191" s="44">
        <f>Concentrations!V89*VLOOKUP(IF(ISBLANK($A191),$B191,$A191),Radionuclide_specific,9,FALSE)*VLOOKUP($B$154,Other_food_cons,5,FALSE)*Other_F_local_coll</f>
        <v>1.3736108580097425E-15</v>
      </c>
      <c r="W191" s="57">
        <f t="shared" si="128"/>
        <v>1.4362911740570438E-10</v>
      </c>
      <c r="X191" s="57">
        <f t="shared" si="129"/>
        <v>2.1842506976211134E-11</v>
      </c>
      <c r="Y191" s="57">
        <f t="shared" si="130"/>
        <v>1.7152511040796671E-12</v>
      </c>
      <c r="Z191" s="57">
        <f t="shared" si="131"/>
        <v>4.6693120117585541E-13</v>
      </c>
      <c r="AA191" s="57">
        <f t="shared" si="132"/>
        <v>2.2606205477783323E-13</v>
      </c>
    </row>
    <row r="192" spans="1:27">
      <c r="A192" s="4"/>
      <c r="B192" s="107" t="s">
        <v>34</v>
      </c>
      <c r="C192" s="57">
        <f>Concentrations!C90*VLOOKUP(IF(ISBLANK($A192),$B192,$A192),Radionuclide_specific,9,FALSE)*VLOOKUP($B$154,Other_food_cons,2,FALSE)*Other_F_local</f>
        <v>1.7256695058510555E-10</v>
      </c>
      <c r="D192" s="57">
        <f>Concentrations!D90*VLOOKUP(IF(ISBLANK($A192),$B192,$A192),Radionuclide_specific,9,FALSE)*VLOOKUP($B$154,Other_food_cons,2,FALSE)*Other_F_local_coll</f>
        <v>2.6243249907131628E-11</v>
      </c>
      <c r="E192" s="57">
        <f>Concentrations!E90*VLOOKUP(IF(ISBLANK($A192),$B192,$A192),Radionuclide_specific,9,FALSE)*VLOOKUP($B$154,Other_food_cons,2,FALSE)*Other_F_local_coll</f>
        <v>2.0608331922187791E-12</v>
      </c>
      <c r="F192" s="57">
        <f>Concentrations!F90*VLOOKUP(IF(ISBLANK($A192),$B192,$A192),Radionuclide_specific,9,FALSE)*VLOOKUP($B$154,Other_food_cons,2,FALSE)*Other_F_local_coll</f>
        <v>5.6100667451958886E-13</v>
      </c>
      <c r="G192" s="57">
        <f>Concentrations!G90*VLOOKUP(IF(ISBLANK($A192),$B192,$A192),Radionuclide_specific,9,FALSE)*VLOOKUP($B$154,Other_food_cons,2,FALSE)*Other_F_local_coll</f>
        <v>2.7160815397772823E-13</v>
      </c>
      <c r="H192" s="44">
        <f>Concentrations!H90*VLOOKUP(IF(ISBLANK($A192),$B192,$A192),Radionuclide_specific,9,FALSE)*VLOOKUP($B$154,Other_food_cons,3,FALSE)*Other_F_local</f>
        <v>5.0491538639468149E-10</v>
      </c>
      <c r="I192" s="44">
        <f>Concentrations!I90*VLOOKUP(IF(ISBLANK($A192),$B192,$A192),Radionuclide_specific,9,FALSE)*VLOOKUP($B$154,Other_food_cons,3,FALSE)*Other_F_local_coll</f>
        <v>7.6785390378540016E-11</v>
      </c>
      <c r="J192" s="44">
        <f>Concentrations!J90*VLOOKUP(IF(ISBLANK($A192),$B192,$A192),Radionuclide_specific,9,FALSE)*VLOOKUP($B$154,Other_food_cons,3,FALSE)*Other_F_local_coll</f>
        <v>6.0298126843874378E-12</v>
      </c>
      <c r="K192" s="44">
        <f>Concentrations!K90*VLOOKUP(IF(ISBLANK($A192),$B192,$A192),Radionuclide_specific,9,FALSE)*VLOOKUP($B$154,Other_food_cons,3,FALSE)*Other_F_local_coll</f>
        <v>1.6414551040893347E-12</v>
      </c>
      <c r="L192" s="44">
        <f>Concentrations!L90*VLOOKUP(IF(ISBLANK($A192),$B192,$A192),Radionuclide_specific,9,FALSE)*VLOOKUP($B$154,Other_food_cons,3,FALSE)*Other_F_local_coll</f>
        <v>7.947010452964882E-13</v>
      </c>
      <c r="M192" s="57">
        <f>Concentrations!M90*VLOOKUP(IF(ISBLANK($A192),$B192,$A192),Radionuclide_specific,9,FALSE)*VLOOKUP($B$154,Other_food_cons,4,FALSE)*Other_F_local</f>
        <v>1.0500406632676684E-10</v>
      </c>
      <c r="N192" s="57">
        <f>Concentrations!N90*VLOOKUP(IF(ISBLANK($A192),$B192,$A192),Radionuclide_specific,9,FALSE)*VLOOKUP($B$154,Other_food_cons,4,FALSE)*Other_F_local_coll</f>
        <v>1.5968573035190497E-11</v>
      </c>
      <c r="O192" s="57">
        <f>Concentrations!O90*VLOOKUP(IF(ISBLANK($A192),$B192,$A192),Radionuclide_specific,9,FALSE)*VLOOKUP($B$154,Other_food_cons,4,FALSE)*Other_F_local_coll</f>
        <v>1.2539820890989351E-12</v>
      </c>
      <c r="P192" s="57">
        <f>Concentrations!P90*VLOOKUP(IF(ISBLANK($A192),$B192,$A192),Radionuclide_specific,9,FALSE)*VLOOKUP($B$154,Other_food_cons,4,FALSE)*Other_F_local_coll</f>
        <v>3.4136305857686186E-13</v>
      </c>
      <c r="Q192" s="57">
        <f>Concentrations!Q90*VLOOKUP(IF(ISBLANK($A192),$B192,$A192),Radionuclide_specific,9,FALSE)*VLOOKUP($B$154,Other_food_cons,4,FALSE)*Other_F_local_coll</f>
        <v>1.6526896093642669E-13</v>
      </c>
      <c r="R192" s="44">
        <f>Concentrations!R90*VLOOKUP(IF(ISBLANK($A192),$B192,$A192),Radionuclide_specific,9,FALSE)*VLOOKUP($B$154,Other_food_cons,5,FALSE)*Other_F_local</f>
        <v>1.6864864408512852E-11</v>
      </c>
      <c r="S192" s="44">
        <f>Concentrations!S90*VLOOKUP(IF(ISBLANK($A192),$B192,$A192),Radionuclide_specific,9,FALSE)*VLOOKUP($B$154,Other_food_cons,5,FALSE)*Other_F_local_coll</f>
        <v>2.5647370474001578E-12</v>
      </c>
      <c r="T192" s="44">
        <f>Concentrations!T90*VLOOKUP(IF(ISBLANK($A192),$B192,$A192),Radionuclide_specific,9,FALSE)*VLOOKUP($B$154,Other_food_cons,5,FALSE)*Other_F_local_coll</f>
        <v>2.0140398979926242E-13</v>
      </c>
      <c r="U192" s="44">
        <f>Concentrations!U90*VLOOKUP(IF(ISBLANK($A192),$B192,$A192),Radionuclide_specific,9,FALSE)*VLOOKUP($B$154,Other_food_cons,5,FALSE)*Other_F_local_coll</f>
        <v>5.4826845267671926E-14</v>
      </c>
      <c r="V192" s="44">
        <f>Concentrations!V90*VLOOKUP(IF(ISBLANK($A192),$B192,$A192),Radionuclide_specific,9,FALSE)*VLOOKUP($B$154,Other_food_cons,5,FALSE)*Other_F_local_coll</f>
        <v>2.6544101715593669E-14</v>
      </c>
      <c r="W192" s="57">
        <f t="shared" si="128"/>
        <v>7.993512677150668E-10</v>
      </c>
      <c r="X192" s="57">
        <f t="shared" si="129"/>
        <v>1.215619503682623E-10</v>
      </c>
      <c r="Y192" s="57">
        <f t="shared" si="130"/>
        <v>9.5460319555044158E-12</v>
      </c>
      <c r="Z192" s="57">
        <f t="shared" si="131"/>
        <v>2.5986516824534577E-12</v>
      </c>
      <c r="AA192" s="57">
        <f t="shared" si="132"/>
        <v>1.2581222619262369E-12</v>
      </c>
    </row>
    <row r="193" spans="1:32">
      <c r="A193" s="4"/>
      <c r="B193" s="107" t="s">
        <v>144</v>
      </c>
      <c r="C193" s="57">
        <f>Concentrations!C91*VLOOKUP(IF(ISBLANK($A193),$B193,$A193),Radionuclide_specific,9,FALSE)*VLOOKUP($B$154,Other_food_cons,2,FALSE)*Other_F_local</f>
        <v>0</v>
      </c>
      <c r="D193" s="57">
        <f>Concentrations!D91*VLOOKUP(IF(ISBLANK($A193),$B193,$A193),Radionuclide_specific,9,FALSE)*VLOOKUP($B$154,Other_food_cons,2,FALSE)*Other_F_local_coll</f>
        <v>0</v>
      </c>
      <c r="E193" s="57">
        <f>Concentrations!E91*VLOOKUP(IF(ISBLANK($A193),$B193,$A193),Radionuclide_specific,9,FALSE)*VLOOKUP($B$154,Other_food_cons,2,FALSE)*Other_F_local_coll</f>
        <v>0</v>
      </c>
      <c r="F193" s="57">
        <f>Concentrations!F91*VLOOKUP(IF(ISBLANK($A193),$B193,$A193),Radionuclide_specific,9,FALSE)*VLOOKUP($B$154,Other_food_cons,2,FALSE)*Other_F_local_coll</f>
        <v>0</v>
      </c>
      <c r="G193" s="57">
        <f>Concentrations!G91*VLOOKUP(IF(ISBLANK($A193),$B193,$A193),Radionuclide_specific,9,FALSE)*VLOOKUP($B$154,Other_food_cons,2,FALSE)*Other_F_local_coll</f>
        <v>0</v>
      </c>
      <c r="H193" s="44">
        <f>Concentrations!H91*VLOOKUP(IF(ISBLANK($A193),$B193,$A193),Radionuclide_specific,9,FALSE)*VLOOKUP($B$154,Other_food_cons,3,FALSE)*Other_F_local</f>
        <v>0</v>
      </c>
      <c r="I193" s="44">
        <f>Concentrations!I91*VLOOKUP(IF(ISBLANK($A193),$B193,$A193),Radionuclide_specific,9,FALSE)*VLOOKUP($B$154,Other_food_cons,3,FALSE)*Other_F_local_coll</f>
        <v>0</v>
      </c>
      <c r="J193" s="44">
        <f>Concentrations!J91*VLOOKUP(IF(ISBLANK($A193),$B193,$A193),Radionuclide_specific,9,FALSE)*VLOOKUP($B$154,Other_food_cons,3,FALSE)*Other_F_local_coll</f>
        <v>0</v>
      </c>
      <c r="K193" s="44">
        <f>Concentrations!K91*VLOOKUP(IF(ISBLANK($A193),$B193,$A193),Radionuclide_specific,9,FALSE)*VLOOKUP($B$154,Other_food_cons,3,FALSE)*Other_F_local_coll</f>
        <v>0</v>
      </c>
      <c r="L193" s="44">
        <f>Concentrations!L91*VLOOKUP(IF(ISBLANK($A193),$B193,$A193),Radionuclide_specific,9,FALSE)*VLOOKUP($B$154,Other_food_cons,3,FALSE)*Other_F_local_coll</f>
        <v>0</v>
      </c>
      <c r="M193" s="57">
        <f>Concentrations!M91*VLOOKUP(IF(ISBLANK($A193),$B193,$A193),Radionuclide_specific,9,FALSE)*VLOOKUP($B$154,Other_food_cons,4,FALSE)*Other_F_local</f>
        <v>0</v>
      </c>
      <c r="N193" s="57">
        <f>Concentrations!N91*VLOOKUP(IF(ISBLANK($A193),$B193,$A193),Radionuclide_specific,9,FALSE)*VLOOKUP($B$154,Other_food_cons,4,FALSE)*Other_F_local_coll</f>
        <v>0</v>
      </c>
      <c r="O193" s="57">
        <f>Concentrations!O91*VLOOKUP(IF(ISBLANK($A193),$B193,$A193),Radionuclide_specific,9,FALSE)*VLOOKUP($B$154,Other_food_cons,4,FALSE)*Other_F_local_coll</f>
        <v>0</v>
      </c>
      <c r="P193" s="57">
        <f>Concentrations!P91*VLOOKUP(IF(ISBLANK($A193),$B193,$A193),Radionuclide_specific,9,FALSE)*VLOOKUP($B$154,Other_food_cons,4,FALSE)*Other_F_local_coll</f>
        <v>0</v>
      </c>
      <c r="Q193" s="57">
        <f>Concentrations!Q91*VLOOKUP(IF(ISBLANK($A193),$B193,$A193),Radionuclide_specific,9,FALSE)*VLOOKUP($B$154,Other_food_cons,4,FALSE)*Other_F_local_coll</f>
        <v>0</v>
      </c>
      <c r="R193" s="44">
        <f>Concentrations!R91*VLOOKUP(IF(ISBLANK($A193),$B193,$A193),Radionuclide_specific,9,FALSE)*VLOOKUP($B$154,Other_food_cons,5,FALSE)*Other_F_local</f>
        <v>0</v>
      </c>
      <c r="S193" s="44">
        <f>Concentrations!S91*VLOOKUP(IF(ISBLANK($A193),$B193,$A193),Radionuclide_specific,9,FALSE)*VLOOKUP($B$154,Other_food_cons,5,FALSE)*Other_F_local_coll</f>
        <v>0</v>
      </c>
      <c r="T193" s="44">
        <f>Concentrations!T91*VLOOKUP(IF(ISBLANK($A193),$B193,$A193),Radionuclide_specific,9,FALSE)*VLOOKUP($B$154,Other_food_cons,5,FALSE)*Other_F_local_coll</f>
        <v>0</v>
      </c>
      <c r="U193" s="44">
        <f>Concentrations!U91*VLOOKUP(IF(ISBLANK($A193),$B193,$A193),Radionuclide_specific,9,FALSE)*VLOOKUP($B$154,Other_food_cons,5,FALSE)*Other_F_local_coll</f>
        <v>0</v>
      </c>
      <c r="V193" s="44">
        <f>Concentrations!V91*VLOOKUP(IF(ISBLANK($A193),$B193,$A193),Radionuclide_specific,9,FALSE)*VLOOKUP($B$154,Other_food_cons,5,FALSE)*Other_F_local_coll</f>
        <v>0</v>
      </c>
      <c r="W193" s="57">
        <f t="shared" si="128"/>
        <v>0</v>
      </c>
      <c r="X193" s="57">
        <f t="shared" si="129"/>
        <v>0</v>
      </c>
      <c r="Y193" s="57">
        <f t="shared" si="130"/>
        <v>0</v>
      </c>
      <c r="Z193" s="57">
        <f t="shared" si="131"/>
        <v>0</v>
      </c>
      <c r="AA193" s="57">
        <f t="shared" si="132"/>
        <v>0</v>
      </c>
    </row>
    <row r="194" spans="1:32">
      <c r="A194" s="4"/>
      <c r="B194" s="107" t="s">
        <v>145</v>
      </c>
      <c r="C194" s="57">
        <f>Concentrations!C92*VLOOKUP(IF(ISBLANK($A194),$B194,$A194),Radionuclide_specific,9,FALSE)*VLOOKUP($B$154,Other_food_cons,2,FALSE)*Other_F_local</f>
        <v>1.101797325951359E-12</v>
      </c>
      <c r="D194" s="57">
        <f>Concentrations!D92*VLOOKUP(IF(ISBLANK($A194),$B194,$A194),Radionuclide_specific,9,FALSE)*VLOOKUP($B$154,Other_food_cons,2,FALSE)*Other_F_local_coll</f>
        <v>1.6755666408841635E-13</v>
      </c>
      <c r="E194" s="57">
        <f>Concentrations!E92*VLOOKUP(IF(ISBLANK($A194),$B194,$A194),Radionuclide_specific,9,FALSE)*VLOOKUP($B$154,Other_food_cons,2,FALSE)*Other_F_local_coll</f>
        <v>1.315791055424974E-14</v>
      </c>
      <c r="F194" s="57">
        <f>Concentrations!F92*VLOOKUP(IF(ISBLANK($A194),$B194,$A194),Radionuclide_specific,9,FALSE)*VLOOKUP($B$154,Other_food_cons,2,FALSE)*Other_F_local_coll</f>
        <v>3.581888952263248E-15</v>
      </c>
      <c r="G194" s="57">
        <f>Concentrations!G92*VLOOKUP(IF(ISBLANK($A194),$B194,$A194),Radionuclide_specific,9,FALSE)*VLOOKUP($B$154,Other_food_cons,2,FALSE)*Other_F_local_coll</f>
        <v>1.7341509295064009E-15</v>
      </c>
      <c r="H194" s="44">
        <f>Concentrations!H92*VLOOKUP(IF(ISBLANK($A194),$B194,$A194),Radionuclide_specific,9,FALSE)*VLOOKUP($B$154,Other_food_cons,3,FALSE)*Other_F_local</f>
        <v>4.1425517264110604E-11</v>
      </c>
      <c r="I194" s="44">
        <f>Concentrations!I92*VLOOKUP(IF(ISBLANK($A194),$B194,$A194),Radionuclide_specific,9,FALSE)*VLOOKUP($B$154,Other_food_cons,3,FALSE)*Other_F_local_coll</f>
        <v>6.2998169603634555E-12</v>
      </c>
      <c r="J194" s="44">
        <f>Concentrations!J92*VLOOKUP(IF(ISBLANK($A194),$B194,$A194),Radionuclide_specific,9,FALSE)*VLOOKUP($B$154,Other_food_cons,3,FALSE)*Other_F_local_coll</f>
        <v>4.9471280968489034E-13</v>
      </c>
      <c r="K194" s="44">
        <f>Concentrations!K92*VLOOKUP(IF(ISBLANK($A194),$B194,$A194),Radionuclide_specific,9,FALSE)*VLOOKUP($B$154,Other_food_cons,3,FALSE)*Other_F_local_coll</f>
        <v>1.3467232052136858E-13</v>
      </c>
      <c r="L194" s="44">
        <f>Concentrations!L92*VLOOKUP(IF(ISBLANK($A194),$B194,$A194),Radionuclide_specific,9,FALSE)*VLOOKUP($B$154,Other_food_cons,3,FALSE)*Other_F_local_coll</f>
        <v>6.5200829205871843E-14</v>
      </c>
      <c r="M194" s="57">
        <f>Concentrations!M92*VLOOKUP(IF(ISBLANK($A194),$B194,$A194),Radionuclide_specific,9,FALSE)*VLOOKUP($B$154,Other_food_cons,4,FALSE)*Other_F_local</f>
        <v>2.191389210297743E-14</v>
      </c>
      <c r="N194" s="57">
        <f>Concentrations!N92*VLOOKUP(IF(ISBLANK($A194),$B194,$A194),Radionuclide_specific,9,FALSE)*VLOOKUP($B$154,Other_food_cons,4,FALSE)*Other_F_local_coll</f>
        <v>3.3325717638658433E-15</v>
      </c>
      <c r="O194" s="57">
        <f>Concentrations!O92*VLOOKUP(IF(ISBLANK($A194),$B194,$A194),Radionuclide_specific,9,FALSE)*VLOOKUP($B$154,Other_food_cons,4,FALSE)*Other_F_local_coll</f>
        <v>2.617006098989082E-16</v>
      </c>
      <c r="P194" s="57">
        <f>Concentrations!P92*VLOOKUP(IF(ISBLANK($A194),$B194,$A194),Radionuclide_specific,9,FALSE)*VLOOKUP($B$154,Other_food_cons,4,FALSE)*Other_F_local_coll</f>
        <v>7.124098613777986E-17</v>
      </c>
      <c r="Q194" s="57">
        <f>Concentrations!Q92*VLOOKUP(IF(ISBLANK($A194),$B194,$A194),Radionuclide_specific,9,FALSE)*VLOOKUP($B$154,Other_food_cons,4,FALSE)*Other_F_local_coll</f>
        <v>3.4490913586732518E-17</v>
      </c>
      <c r="R194" s="44">
        <f>Concentrations!R92*VLOOKUP(IF(ISBLANK($A194),$B194,$A194),Radionuclide_specific,9,FALSE)*VLOOKUP($B$154,Other_food_cons,5,FALSE)*Other_F_local</f>
        <v>1.4275397541289083E-13</v>
      </c>
      <c r="S194" s="44">
        <f>Concentrations!S92*VLOOKUP(IF(ISBLANK($A194),$B194,$A194),Radionuclide_specific,9,FALSE)*VLOOKUP($B$154,Other_food_cons,5,FALSE)*Other_F_local_coll</f>
        <v>2.1709419093834109E-14</v>
      </c>
      <c r="T194" s="44">
        <f>Concentrations!T92*VLOOKUP(IF(ISBLANK($A194),$B194,$A194),Radionuclide_specific,9,FALSE)*VLOOKUP($B$154,Other_food_cons,5,FALSE)*Other_F_local_coll</f>
        <v>1.7047999623020571E-15</v>
      </c>
      <c r="U194" s="44">
        <f>Concentrations!U92*VLOOKUP(IF(ISBLANK($A194),$B194,$A194),Radionuclide_specific,9,FALSE)*VLOOKUP($B$154,Other_food_cons,5,FALSE)*Other_F_local_coll</f>
        <v>4.6408615757129411E-16</v>
      </c>
      <c r="V194" s="44">
        <f>Concentrations!V92*VLOOKUP(IF(ISBLANK($A194),$B194,$A194),Radionuclide_specific,9,FALSE)*VLOOKUP($B$154,Other_food_cons,5,FALSE)*Other_F_local_coll</f>
        <v>2.2468464328431977E-16</v>
      </c>
      <c r="W194" s="57">
        <f t="shared" si="128"/>
        <v>4.269198245757783E-11</v>
      </c>
      <c r="X194" s="57">
        <f t="shared" si="129"/>
        <v>6.4924156153095713E-12</v>
      </c>
      <c r="Y194" s="57">
        <f t="shared" si="130"/>
        <v>5.0983722081134104E-13</v>
      </c>
      <c r="Z194" s="57">
        <f t="shared" si="131"/>
        <v>1.3878953661734088E-13</v>
      </c>
      <c r="AA194" s="57">
        <f t="shared" si="132"/>
        <v>6.7194155692249304E-14</v>
      </c>
    </row>
    <row r="195" spans="1:32">
      <c r="A195" s="4"/>
      <c r="B195" s="107" t="s">
        <v>159</v>
      </c>
      <c r="C195" s="57">
        <f>Concentrations!C93*VLOOKUP(IF(ISBLANK($A195),$B195,$A195),Radionuclide_specific,9,FALSE)*VLOOKUP($B$154,Other_food_cons,2,FALSE)*Other_F_local</f>
        <v>2.7921791686889231E-15</v>
      </c>
      <c r="D195" s="57">
        <f>Concentrations!D93*VLOOKUP(IF(ISBLANK($A195),$B195,$A195),Radionuclide_specific,9,FALSE)*VLOOKUP($B$154,Other_food_cons,2,FALSE)*Other_F_local_coll</f>
        <v>4.2462276502506012E-16</v>
      </c>
      <c r="E195" s="57">
        <f>Concentrations!E93*VLOOKUP(IF(ISBLANK($A195),$B195,$A195),Radionuclide_specific,9,FALSE)*VLOOKUP($B$154,Other_food_cons,2,FALSE)*Other_F_local_coll</f>
        <v>3.3344829296372948E-17</v>
      </c>
      <c r="F195" s="57">
        <f>Concentrations!F93*VLOOKUP(IF(ISBLANK($A195),$B195,$A195),Radionuclide_specific,9,FALSE)*VLOOKUP($B$154,Other_food_cons,2,FALSE)*Other_F_local_coll</f>
        <v>9.077237239099958E-18</v>
      </c>
      <c r="G195" s="57">
        <f>Concentrations!G93*VLOOKUP(IF(ISBLANK($A195),$B195,$A195),Radionuclide_specific,9,FALSE)*VLOOKUP($B$154,Other_food_cons,2,FALSE)*Other_F_local_coll</f>
        <v>4.3946921876483729E-18</v>
      </c>
      <c r="H195" s="44">
        <f>Concentrations!H93*VLOOKUP(IF(ISBLANK($A195),$B195,$A195),Radionuclide_specific,9,FALSE)*VLOOKUP($B$154,Other_food_cons,3,FALSE)*Other_F_local</f>
        <v>1.0792084594695483E-13</v>
      </c>
      <c r="I195" s="44">
        <f>Concentrations!I93*VLOOKUP(IF(ISBLANK($A195),$B195,$A195),Radionuclide_specific,9,FALSE)*VLOOKUP($B$154,Other_food_cons,3,FALSE)*Other_F_local_coll</f>
        <v>1.6412144508390235E-14</v>
      </c>
      <c r="J195" s="44">
        <f>Concentrations!J93*VLOOKUP(IF(ISBLANK($A195),$B195,$A195),Radionuclide_specific,9,FALSE)*VLOOKUP($B$154,Other_food_cons,3,FALSE)*Other_F_local_coll</f>
        <v>1.2888149249072387E-15</v>
      </c>
      <c r="K195" s="44">
        <f>Concentrations!K93*VLOOKUP(IF(ISBLANK($A195),$B195,$A195),Radionuclide_specific,9,FALSE)*VLOOKUP($B$154,Other_food_cons,3,FALSE)*Other_F_local_coll</f>
        <v>3.5084536575955247E-16</v>
      </c>
      <c r="L195" s="44">
        <f>Concentrations!L93*VLOOKUP(IF(ISBLANK($A195),$B195,$A195),Radionuclide_specific,9,FALSE)*VLOOKUP($B$154,Other_food_cons,3,FALSE)*Other_F_local_coll</f>
        <v>1.6985976540688297E-16</v>
      </c>
      <c r="M195" s="57">
        <f>Concentrations!M93*VLOOKUP(IF(ISBLANK($A195),$B195,$A195),Radionuclide_specific,9,FALSE)*VLOOKUP($B$154,Other_food_cons,4,FALSE)*Other_F_local</f>
        <v>2.6212195202541029E-15</v>
      </c>
      <c r="N195" s="57">
        <f>Concentrations!N93*VLOOKUP(IF(ISBLANK($A195),$B195,$A195),Radionuclide_specific,9,FALSE)*VLOOKUP($B$154,Other_food_cons,4,FALSE)*Other_F_local_coll</f>
        <v>3.9862394681161728E-16</v>
      </c>
      <c r="O195" s="57">
        <f>Concentrations!O93*VLOOKUP(IF(ISBLANK($A195),$B195,$A195),Radionuclide_specific,9,FALSE)*VLOOKUP($B$154,Other_food_cons,4,FALSE)*Other_F_local_coll</f>
        <v>3.130319086659276E-17</v>
      </c>
      <c r="P195" s="57">
        <f>Concentrations!P93*VLOOKUP(IF(ISBLANK($A195),$B195,$A195),Radionuclide_specific,9,FALSE)*VLOOKUP($B$154,Other_food_cons,4,FALSE)*Other_F_local_coll</f>
        <v>8.5214558248704943E-18</v>
      </c>
      <c r="Q195" s="57">
        <f>Concentrations!Q93*VLOOKUP(IF(ISBLANK($A195),$B195,$A195),Radionuclide_specific,9,FALSE)*VLOOKUP($B$154,Other_food_cons,4,FALSE)*Other_F_local_coll</f>
        <v>4.1256138133790038E-18</v>
      </c>
      <c r="R195" s="44">
        <f>Concentrations!R93*VLOOKUP(IF(ISBLANK($A195),$B195,$A195),Radionuclide_specific,9,FALSE)*VLOOKUP($B$154,Other_food_cons,5,FALSE)*Other_F_local</f>
        <v>8.7477831197698173E-18</v>
      </c>
      <c r="S195" s="44">
        <f>Concentrations!S93*VLOOKUP(IF(ISBLANK($A195),$B195,$A195),Radionuclide_specific,9,FALSE)*VLOOKUP($B$154,Other_food_cons,5,FALSE)*Other_F_local_coll</f>
        <v>1.330325753379346E-18</v>
      </c>
      <c r="T195" s="44">
        <f>Concentrations!T93*VLOOKUP(IF(ISBLANK($A195),$B195,$A195),Radionuclide_specific,9,FALSE)*VLOOKUP($B$154,Other_food_cons,5,FALSE)*Other_F_local_coll</f>
        <v>1.0446798619566486E-19</v>
      </c>
      <c r="U195" s="44">
        <f>Concentrations!U93*VLOOKUP(IF(ISBLANK($A195),$B195,$A195),Radionuclide_specific,9,FALSE)*VLOOKUP($B$154,Other_food_cons,5,FALSE)*Other_F_local_coll</f>
        <v>2.8438612960367379E-20</v>
      </c>
      <c r="V195" s="44">
        <f>Concentrations!V93*VLOOKUP(IF(ISBLANK($A195),$B195,$A195),Radionuclide_specific,9,FALSE)*VLOOKUP($B$154,Other_food_cons,5,FALSE)*Other_F_local_coll</f>
        <v>1.376839085643138E-20</v>
      </c>
      <c r="W195" s="57">
        <f t="shared" si="128"/>
        <v>1.1334299241901762E-13</v>
      </c>
      <c r="X195" s="57">
        <f t="shared" si="129"/>
        <v>1.7236721545980292E-14</v>
      </c>
      <c r="Y195" s="57">
        <f t="shared" si="130"/>
        <v>1.3535674130564001E-15</v>
      </c>
      <c r="Z195" s="57">
        <f t="shared" si="131"/>
        <v>3.6847249743648333E-16</v>
      </c>
      <c r="AA195" s="57">
        <f t="shared" si="132"/>
        <v>1.7839383979876681E-16</v>
      </c>
    </row>
    <row r="196" spans="1:32">
      <c r="A196" s="4" t="s">
        <v>160</v>
      </c>
      <c r="B196" s="107"/>
      <c r="C196" s="57">
        <f>Concentrations!C94*VLOOKUP(IF(ISBLANK($A196),$B196,$A196),Radionuclide_specific,9,FALSE)*VLOOKUP($B$154,Other_food_cons,2,FALSE)*Other_F_local</f>
        <v>7.7781318256304016E-12</v>
      </c>
      <c r="D196" s="57">
        <f>Concentrations!D94*VLOOKUP(IF(ISBLANK($A196),$B196,$A196),Radionuclide_specific,9,FALSE)*VLOOKUP($B$154,Other_food_cons,2,FALSE)*Other_F_local_coll</f>
        <v>1.182865294922734E-12</v>
      </c>
      <c r="E196" s="57">
        <f>Concentrations!E94*VLOOKUP(IF(ISBLANK($A196),$B196,$A196),Radionuclide_specific,9,FALSE)*VLOOKUP($B$154,Other_food_cons,2,FALSE)*Other_F_local_coll</f>
        <v>9.2888191932592233E-14</v>
      </c>
      <c r="F196" s="57">
        <f>Concentrations!F94*VLOOKUP(IF(ISBLANK($A196),$B196,$A196),Radionuclide_specific,9,FALSE)*VLOOKUP($B$154,Other_food_cons,2,FALSE)*Other_F_local_coll</f>
        <v>2.5286323415690492E-14</v>
      </c>
      <c r="G196" s="57">
        <f>Concentrations!G94*VLOOKUP(IF(ISBLANK($A196),$B196,$A196),Radionuclide_specific,9,FALSE)*VLOOKUP($B$154,Other_food_cons,2,FALSE)*Other_F_local_coll</f>
        <v>1.2242227733480763E-14</v>
      </c>
      <c r="H196" s="44">
        <f>Concentrations!H94*VLOOKUP(IF(ISBLANK($A196),$B196,$A196),Radionuclide_specific,9,FALSE)*VLOOKUP($B$154,Other_food_cons,3,FALSE)*Other_F_local</f>
        <v>4.2151692719083996E-11</v>
      </c>
      <c r="I196" s="44">
        <f>Concentrations!I94*VLOOKUP(IF(ISBLANK($A196),$B196,$A196),Radionuclide_specific,9,FALSE)*VLOOKUP($B$154,Other_food_cons,3,FALSE)*Other_F_local_coll</f>
        <v>6.4102506305375869E-12</v>
      </c>
      <c r="J196" s="44">
        <f>Concentrations!J94*VLOOKUP(IF(ISBLANK($A196),$B196,$A196),Radionuclide_specific,9,FALSE)*VLOOKUP($B$154,Other_food_cons,3,FALSE)*Other_F_local_coll</f>
        <v>5.0338495301300584E-13</v>
      </c>
      <c r="K196" s="44">
        <f>Concentrations!K94*VLOOKUP(IF(ISBLANK($A196),$B196,$A196),Radionuclide_specific,9,FALSE)*VLOOKUP($B$154,Other_food_cons,3,FALSE)*Other_F_local_coll</f>
        <v>1.3703307664461934E-13</v>
      </c>
      <c r="L196" s="44">
        <f>Concentrations!L94*VLOOKUP(IF(ISBLANK($A196),$B196,$A196),Radionuclide_specific,9,FALSE)*VLOOKUP($B$154,Other_food_cons,3,FALSE)*Other_F_local_coll</f>
        <v>6.6343774210448804E-14</v>
      </c>
      <c r="M196" s="57">
        <f>Concentrations!M94*VLOOKUP(IF(ISBLANK($A196),$B196,$A196),Radionuclide_specific,9,FALSE)*VLOOKUP($B$154,Other_food_cons,4,FALSE)*Other_F_local</f>
        <v>5.813268598233397E-12</v>
      </c>
      <c r="N196" s="57">
        <f>Concentrations!N94*VLOOKUP(IF(ISBLANK($A196),$B196,$A196),Radionuclide_specific,9,FALSE)*VLOOKUP($B$154,Other_food_cons,4,FALSE)*Other_F_local_coll</f>
        <v>8.8405722981650608E-13</v>
      </c>
      <c r="O196" s="57">
        <f>Concentrations!O94*VLOOKUP(IF(ISBLANK($A196),$B196,$A196),Radionuclide_specific,9,FALSE)*VLOOKUP($B$154,Other_food_cons,4,FALSE)*Other_F_local_coll</f>
        <v>6.9423355300956283E-14</v>
      </c>
      <c r="P196" s="57">
        <f>Concentrations!P94*VLOOKUP(IF(ISBLANK($A196),$B196,$A196),Radionuclide_specific,9,FALSE)*VLOOKUP($B$154,Other_food_cons,4,FALSE)*Other_F_local_coll</f>
        <v>1.8898649852246959E-14</v>
      </c>
      <c r="Q196" s="57">
        <f>Concentrations!Q94*VLOOKUP(IF(ISBLANK($A196),$B196,$A196),Radionuclide_specific,9,FALSE)*VLOOKUP($B$154,Other_food_cons,4,FALSE)*Other_F_local_coll</f>
        <v>9.1496723957488047E-15</v>
      </c>
      <c r="R196" s="44">
        <f>Concentrations!R94*VLOOKUP(IF(ISBLANK($A196),$B196,$A196),Radionuclide_specific,9,FALSE)*VLOOKUP($B$154,Other_food_cons,5,FALSE)*Other_F_local</f>
        <v>2.3785492353919256E-11</v>
      </c>
      <c r="S196" s="44">
        <f>Concentrations!S94*VLOOKUP(IF(ISBLANK($A196),$B196,$A196),Radionuclide_specific,9,FALSE)*VLOOKUP($B$154,Other_food_cons,5,FALSE)*Other_F_local_coll</f>
        <v>3.6171967843732009E-12</v>
      </c>
      <c r="T196" s="44">
        <f>Concentrations!T94*VLOOKUP(IF(ISBLANK($A196),$B196,$A196),Radionuclide_specific,9,FALSE)*VLOOKUP($B$154,Other_food_cons,5,FALSE)*Other_F_local_coll</f>
        <v>2.8405167571237335E-13</v>
      </c>
      <c r="U196" s="44">
        <f>Concentrations!U94*VLOOKUP(IF(ISBLANK($A196),$B196,$A196),Radionuclide_specific,9,FALSE)*VLOOKUP($B$154,Other_food_cons,5,FALSE)*Other_F_local_coll</f>
        <v>7.7325463973335207E-14</v>
      </c>
      <c r="V196" s="44">
        <f>Concentrations!V94*VLOOKUP(IF(ISBLANK($A196),$B196,$A196),Radionuclide_specific,9,FALSE)*VLOOKUP($B$154,Other_food_cons,5,FALSE)*Other_F_local_coll</f>
        <v>3.7436677685267289E-14</v>
      </c>
      <c r="W196" s="57">
        <f t="shared" ref="W196" si="148">C196+H196+M196+R196</f>
        <v>7.952858549686705E-11</v>
      </c>
      <c r="X196" s="57">
        <f t="shared" ref="X196" si="149">D196+I196+N196+S196</f>
        <v>1.2094369939650028E-11</v>
      </c>
      <c r="Y196" s="57">
        <f t="shared" ref="Y196" si="150">E196+J196+O196+T196</f>
        <v>9.4974817595892773E-13</v>
      </c>
      <c r="Z196" s="57">
        <f t="shared" ref="Z196" si="151">F196+K196+P196+U196</f>
        <v>2.5854351388589198E-13</v>
      </c>
      <c r="AA196" s="57">
        <f t="shared" ref="AA196" si="152">G196+L196+Q196+V196</f>
        <v>1.2517235202494567E-13</v>
      </c>
    </row>
    <row r="197" spans="1:32">
      <c r="A197" s="4" t="s">
        <v>35</v>
      </c>
      <c r="B197" s="107"/>
      <c r="C197" s="57">
        <f>Concentrations!C95*VLOOKUP(IF(ISBLANK($A197),$B197,$A197),Radionuclide_specific,9,FALSE)*VLOOKUP($B$154,Other_food_cons,2,FALSE)*Other_F_local</f>
        <v>7.1431822904495172E-12</v>
      </c>
      <c r="D197" s="57">
        <f>Concentrations!D95*VLOOKUP(IF(ISBLANK($A197),$B197,$A197),Radionuclide_specific,9,FALSE)*VLOOKUP($B$154,Other_food_cons,2,FALSE)*Other_F_local_coll</f>
        <v>1.0863048651253694E-12</v>
      </c>
      <c r="E197" s="57">
        <f>Concentrations!E95*VLOOKUP(IF(ISBLANK($A197),$B197,$A197),Radionuclide_specific,9,FALSE)*VLOOKUP($B$154,Other_food_cons,2,FALSE)*Other_F_local_coll</f>
        <v>8.5305483537303819E-14</v>
      </c>
      <c r="F197" s="57">
        <f>Concentrations!F95*VLOOKUP(IF(ISBLANK($A197),$B197,$A197),Radionuclide_specific,9,FALSE)*VLOOKUP($B$154,Other_food_cons,2,FALSE)*Other_F_local_coll</f>
        <v>2.3222134531901357E-14</v>
      </c>
      <c r="G197" s="57">
        <f>Concentrations!G95*VLOOKUP(IF(ISBLANK($A197),$B197,$A197),Radionuclide_specific,9,FALSE)*VLOOKUP($B$154,Other_food_cons,2,FALSE)*Other_F_local_coll</f>
        <v>1.1242862835862141E-14</v>
      </c>
      <c r="H197" s="44">
        <f>Concentrations!H95*VLOOKUP(IF(ISBLANK($A197),$B197,$A197),Radionuclide_specific,9,FALSE)*VLOOKUP($B$154,Other_food_cons,3,FALSE)*Other_F_local</f>
        <v>3.8710738220103036E-11</v>
      </c>
      <c r="I197" s="44">
        <f>Concentrations!I95*VLOOKUP(IF(ISBLANK($A197),$B197,$A197),Radionuclide_specific,9,FALSE)*VLOOKUP($B$154,Other_food_cons,3,FALSE)*Other_F_local_coll</f>
        <v>5.8869648780090458E-12</v>
      </c>
      <c r="J197" s="44">
        <f>Concentrations!J95*VLOOKUP(IF(ISBLANK($A197),$B197,$A197),Radionuclide_specific,9,FALSE)*VLOOKUP($B$154,Other_food_cons,3,FALSE)*Other_F_local_coll</f>
        <v>4.6229231002084223E-13</v>
      </c>
      <c r="K197" s="44">
        <f>Concentrations!K95*VLOOKUP(IF(ISBLANK($A197),$B197,$A197),Radionuclide_specific,9,FALSE)*VLOOKUP($B$154,Other_food_cons,3,FALSE)*Other_F_local_coll</f>
        <v>1.2584670728315942E-13</v>
      </c>
      <c r="L197" s="44">
        <f>Concentrations!L95*VLOOKUP(IF(ISBLANK($A197),$B197,$A197),Radionuclide_specific,9,FALSE)*VLOOKUP($B$154,Other_food_cons,3,FALSE)*Other_F_local_coll</f>
        <v>6.0927959330601994E-14</v>
      </c>
      <c r="M197" s="57">
        <f>Concentrations!M95*VLOOKUP(IF(ISBLANK($A197),$B197,$A197),Radionuclide_specific,9,FALSE)*VLOOKUP($B$154,Other_food_cons,4,FALSE)*Other_F_local</f>
        <v>5.338716060801855E-12</v>
      </c>
      <c r="N197" s="57">
        <f>Concentrations!N95*VLOOKUP(IF(ISBLANK($A197),$B197,$A197),Radionuclide_specific,9,FALSE)*VLOOKUP($B$154,Other_food_cons,4,FALSE)*Other_F_local_coll</f>
        <v>8.1188929451316659E-13</v>
      </c>
      <c r="O197" s="57">
        <f>Concentrations!O95*VLOOKUP(IF(ISBLANK($A197),$B197,$A197),Radionuclide_specific,9,FALSE)*VLOOKUP($B$154,Other_food_cons,4,FALSE)*Other_F_local_coll</f>
        <v>6.3756143482992753E-14</v>
      </c>
      <c r="P197" s="57">
        <f>Concentrations!P95*VLOOKUP(IF(ISBLANK($A197),$B197,$A197),Radionuclide_specific,9,FALSE)*VLOOKUP($B$154,Other_food_cons,4,FALSE)*Other_F_local_coll</f>
        <v>1.7355903510585248E-14</v>
      </c>
      <c r="Q197" s="57">
        <f>Concentrations!Q95*VLOOKUP(IF(ISBLANK($A197),$B197,$A197),Radionuclide_specific,9,FALSE)*VLOOKUP($B$154,Other_food_cons,4,FALSE)*Other_F_local_coll</f>
        <v>8.4027608355256369E-15</v>
      </c>
      <c r="R197" s="44">
        <f>Concentrations!R95*VLOOKUP(IF(ISBLANK($A197),$B197,$A197),Radionuclide_specific,9,FALSE)*VLOOKUP($B$154,Other_food_cons,5,FALSE)*Other_F_local</f>
        <v>2.1843819513610268E-11</v>
      </c>
      <c r="S197" s="44">
        <f>Concentrations!S95*VLOOKUP(IF(ISBLANK($A197),$B197,$A197),Radionuclide_specific,9,FALSE)*VLOOKUP($B$154,Other_food_cons,5,FALSE)*Other_F_local_coll</f>
        <v>3.3219154216855441E-12</v>
      </c>
      <c r="T197" s="44">
        <f>Concentrations!T95*VLOOKUP(IF(ISBLANK($A197),$B197,$A197),Radionuclide_specific,9,FALSE)*VLOOKUP($B$154,Other_food_cons,5,FALSE)*Other_F_local_coll</f>
        <v>2.6086378733488182E-13</v>
      </c>
      <c r="U197" s="44">
        <f>Concentrations!U95*VLOOKUP(IF(ISBLANK($A197),$B197,$A197),Radionuclide_specific,9,FALSE)*VLOOKUP($B$154,Other_food_cons,5,FALSE)*Other_F_local_coll</f>
        <v>7.1013183593794025E-14</v>
      </c>
      <c r="V197" s="44">
        <f>Concentrations!V95*VLOOKUP(IF(ISBLANK($A197),$B197,$A197),Radionuclide_specific,9,FALSE)*VLOOKUP($B$154,Other_food_cons,5,FALSE)*Other_F_local_coll</f>
        <v>3.4380624295588916E-14</v>
      </c>
      <c r="W197" s="57">
        <f t="shared" si="128"/>
        <v>7.3036456084964668E-11</v>
      </c>
      <c r="X197" s="57">
        <f t="shared" si="129"/>
        <v>1.1107074459333128E-11</v>
      </c>
      <c r="Y197" s="57">
        <f t="shared" si="130"/>
        <v>8.7221772437602066E-13</v>
      </c>
      <c r="Z197" s="57">
        <f t="shared" si="131"/>
        <v>2.3743792891944004E-13</v>
      </c>
      <c r="AA197" s="57">
        <f t="shared" si="132"/>
        <v>1.1495420729757869E-13</v>
      </c>
    </row>
    <row r="198" spans="1:32">
      <c r="A198" s="4"/>
      <c r="B198" s="107" t="s">
        <v>36</v>
      </c>
      <c r="C198" s="57">
        <f>Concentrations!C96*VLOOKUP(IF(ISBLANK($A198),$B198,$A198),Radionuclide_specific,9,FALSE)*VLOOKUP($B$154,Other_food_cons,2,FALSE)*Other_F_local</f>
        <v>3.2712463103105734E-14</v>
      </c>
      <c r="D198" s="57">
        <f>Concentrations!D96*VLOOKUP(IF(ISBLANK($A198),$B198,$A198),Radionuclide_specific,9,FALSE)*VLOOKUP($B$154,Other_food_cons,2,FALSE)*Other_F_local_coll</f>
        <v>4.974772639730808E-15</v>
      </c>
      <c r="E198" s="57">
        <f>Concentrations!E96*VLOOKUP(IF(ISBLANK($A198),$B198,$A198),Radionuclide_specific,9,FALSE)*VLOOKUP($B$154,Other_food_cons,2,FALSE)*Other_F_local_coll</f>
        <v>3.9065956449657362E-16</v>
      </c>
      <c r="F198" s="57">
        <f>Concentrations!F96*VLOOKUP(IF(ISBLANK($A198),$B198,$A198),Radionuclide_specific,9,FALSE)*VLOOKUP($B$154,Other_food_cons,2,FALSE)*Other_F_local_coll</f>
        <v>1.063466096988512E-16</v>
      </c>
      <c r="G198" s="57">
        <f>Concentrations!G96*VLOOKUP(IF(ISBLANK($A198),$B198,$A198),Radionuclide_specific,9,FALSE)*VLOOKUP($B$154,Other_food_cons,2,FALSE)*Other_F_local_coll</f>
        <v>5.1487099269907443E-17</v>
      </c>
      <c r="H198" s="44">
        <f>Concentrations!H96*VLOOKUP(IF(ISBLANK($A198),$B198,$A198),Radionuclide_specific,9,FALSE)*VLOOKUP($B$154,Other_food_cons,3,FALSE)*Other_F_local</f>
        <v>1.2572890272122354E-12</v>
      </c>
      <c r="I198" s="44">
        <f>Concentrations!I96*VLOOKUP(IF(ISBLANK($A198),$B198,$A198),Radionuclide_specific,9,FALSE)*VLOOKUP($B$154,Other_food_cons,3,FALSE)*Other_F_local_coll</f>
        <v>1.9120318250249294E-13</v>
      </c>
      <c r="J198" s="44">
        <f>Concentrations!J96*VLOOKUP(IF(ISBLANK($A198),$B198,$A198),Radionuclide_specific,9,FALSE)*VLOOKUP($B$154,Other_food_cons,3,FALSE)*Other_F_local_coll</f>
        <v>1.501482729285587E-14</v>
      </c>
      <c r="K198" s="44">
        <f>Concentrations!K96*VLOOKUP(IF(ISBLANK($A198),$B198,$A198),Radionuclide_specific,9,FALSE)*VLOOKUP($B$154,Other_food_cons,3,FALSE)*Other_F_local_coll</f>
        <v>4.0873848304896851E-15</v>
      </c>
      <c r="L198" s="44">
        <f>Concentrations!L96*VLOOKUP(IF(ISBLANK($A198),$B198,$A198),Radionuclide_specific,9,FALSE)*VLOOKUP($B$154,Other_food_cons,3,FALSE)*Other_F_local_coll</f>
        <v>1.9788838508126837E-15</v>
      </c>
      <c r="M198" s="57">
        <f>Concentrations!M96*VLOOKUP(IF(ISBLANK($A198),$B198,$A198),Radionuclide_specific,9,FALSE)*VLOOKUP($B$154,Other_food_cons,4,FALSE)*Other_F_local</f>
        <v>7.4619866911498486E-16</v>
      </c>
      <c r="N198" s="57">
        <f>Concentrations!N96*VLOOKUP(IF(ISBLANK($A198),$B198,$A198),Radionuclide_specific,9,FALSE)*VLOOKUP($B$154,Other_food_cons,4,FALSE)*Other_F_local_coll</f>
        <v>1.1347872861840031E-16</v>
      </c>
      <c r="O198" s="57">
        <f>Concentrations!O96*VLOOKUP(IF(ISBLANK($A198),$B198,$A198),Radionuclide_specific,9,FALSE)*VLOOKUP($B$154,Other_food_cons,4,FALSE)*Other_F_local_coll</f>
        <v>8.9112717127285602E-18</v>
      </c>
      <c r="P198" s="57">
        <f>Concentrations!P96*VLOOKUP(IF(ISBLANK($A198),$B198,$A198),Radionuclide_specific,9,FALSE)*VLOOKUP($B$154,Other_food_cons,4,FALSE)*Other_F_local_coll</f>
        <v>2.425855196903209E-18</v>
      </c>
      <c r="Q198" s="57">
        <f>Concentrations!Q96*VLOOKUP(IF(ISBLANK($A198),$B198,$A198),Radionuclide_specific,9,FALSE)*VLOOKUP($B$154,Other_food_cons,4,FALSE)*Other_F_local_coll</f>
        <v>1.1744638375502962E-18</v>
      </c>
      <c r="R198" s="44">
        <f>Concentrations!R96*VLOOKUP(IF(ISBLANK($A198),$B198,$A198),Radionuclide_specific,9,FALSE)*VLOOKUP($B$154,Other_food_cons,5,FALSE)*Other_F_local</f>
        <v>3.8587329369269596E-16</v>
      </c>
      <c r="S198" s="44">
        <f>Concentrations!S96*VLOOKUP(IF(ISBLANK($A198),$B198,$A198),Radionuclide_specific,9,FALSE)*VLOOKUP($B$154,Other_food_cons,5,FALSE)*Other_F_local_coll</f>
        <v>5.8681973834094558E-17</v>
      </c>
      <c r="T198" s="44">
        <f>Concentrations!T96*VLOOKUP(IF(ISBLANK($A198),$B198,$A198),Radionuclide_specific,9,FALSE)*VLOOKUP($B$154,Other_food_cons,5,FALSE)*Other_F_local_coll</f>
        <v>4.6081853387107142E-18</v>
      </c>
      <c r="U198" s="44">
        <f>Concentrations!U96*VLOOKUP(IF(ISBLANK($A198),$B198,$A198),Radionuclide_specific,9,FALSE)*VLOOKUP($B$154,Other_food_cons,5,FALSE)*Other_F_local_coll</f>
        <v>1.2544551117476482E-18</v>
      </c>
      <c r="V198" s="44">
        <f>Concentrations!V96*VLOOKUP(IF(ISBLANK($A198),$B198,$A198),Radionuclide_specific,9,FALSE)*VLOOKUP($B$154,Other_food_cons,5,FALSE)*Other_F_local_coll</f>
        <v>6.0733722542818107E-19</v>
      </c>
      <c r="W198" s="57">
        <f t="shared" si="128"/>
        <v>1.2911335622781488E-12</v>
      </c>
      <c r="X198" s="57">
        <f t="shared" si="129"/>
        <v>1.9635011584467624E-13</v>
      </c>
      <c r="Y198" s="57">
        <f t="shared" si="130"/>
        <v>1.5419006314403882E-14</v>
      </c>
      <c r="Z198" s="57">
        <f t="shared" si="131"/>
        <v>4.1974117504971869E-15</v>
      </c>
      <c r="AA198" s="57">
        <f t="shared" si="132"/>
        <v>2.0321527511455696E-15</v>
      </c>
    </row>
    <row r="199" spans="1:32">
      <c r="A199" s="4"/>
      <c r="B199" s="107" t="s">
        <v>37</v>
      </c>
      <c r="C199" s="57">
        <f>Concentrations!C97*VLOOKUP(IF(ISBLANK($A199),$B199,$A199),Radionuclide_specific,9,FALSE)*VLOOKUP($B$154,Other_food_cons,2,FALSE)*Other_F_local</f>
        <v>0</v>
      </c>
      <c r="D199" s="57">
        <f>Concentrations!D97*VLOOKUP(IF(ISBLANK($A199),$B199,$A199),Radionuclide_specific,9,FALSE)*VLOOKUP($B$154,Other_food_cons,2,FALSE)*Other_F_local_coll</f>
        <v>0</v>
      </c>
      <c r="E199" s="57">
        <f>Concentrations!E97*VLOOKUP(IF(ISBLANK($A199),$B199,$A199),Radionuclide_specific,9,FALSE)*VLOOKUP($B$154,Other_food_cons,2,FALSE)*Other_F_local_coll</f>
        <v>0</v>
      </c>
      <c r="F199" s="57">
        <f>Concentrations!F97*VLOOKUP(IF(ISBLANK($A199),$B199,$A199),Radionuclide_specific,9,FALSE)*VLOOKUP($B$154,Other_food_cons,2,FALSE)*Other_F_local_coll</f>
        <v>0</v>
      </c>
      <c r="G199" s="57">
        <f>Concentrations!G97*VLOOKUP(IF(ISBLANK($A199),$B199,$A199),Radionuclide_specific,9,FALSE)*VLOOKUP($B$154,Other_food_cons,2,FALSE)*Other_F_local_coll</f>
        <v>0</v>
      </c>
      <c r="H199" s="44">
        <f>Concentrations!H97*VLOOKUP(IF(ISBLANK($A199),$B199,$A199),Radionuclide_specific,9,FALSE)*VLOOKUP($B$154,Other_food_cons,3,FALSE)*Other_F_local</f>
        <v>0</v>
      </c>
      <c r="I199" s="44">
        <f>Concentrations!I97*VLOOKUP(IF(ISBLANK($A199),$B199,$A199),Radionuclide_specific,9,FALSE)*VLOOKUP($B$154,Other_food_cons,3,FALSE)*Other_F_local_coll</f>
        <v>0</v>
      </c>
      <c r="J199" s="44">
        <f>Concentrations!J97*VLOOKUP(IF(ISBLANK($A199),$B199,$A199),Radionuclide_specific,9,FALSE)*VLOOKUP($B$154,Other_food_cons,3,FALSE)*Other_F_local_coll</f>
        <v>0</v>
      </c>
      <c r="K199" s="44">
        <f>Concentrations!K97*VLOOKUP(IF(ISBLANK($A199),$B199,$A199),Radionuclide_specific,9,FALSE)*VLOOKUP($B$154,Other_food_cons,3,FALSE)*Other_F_local_coll</f>
        <v>0</v>
      </c>
      <c r="L199" s="44">
        <f>Concentrations!L97*VLOOKUP(IF(ISBLANK($A199),$B199,$A199),Radionuclide_specific,9,FALSE)*VLOOKUP($B$154,Other_food_cons,3,FALSE)*Other_F_local_coll</f>
        <v>0</v>
      </c>
      <c r="M199" s="57">
        <f>Concentrations!M97*VLOOKUP(IF(ISBLANK($A199),$B199,$A199),Radionuclide_specific,9,FALSE)*VLOOKUP($B$154,Other_food_cons,4,FALSE)*Other_F_local</f>
        <v>0</v>
      </c>
      <c r="N199" s="57">
        <f>Concentrations!N97*VLOOKUP(IF(ISBLANK($A199),$B199,$A199),Radionuclide_specific,9,FALSE)*VLOOKUP($B$154,Other_food_cons,4,FALSE)*Other_F_local_coll</f>
        <v>0</v>
      </c>
      <c r="O199" s="57">
        <f>Concentrations!O97*VLOOKUP(IF(ISBLANK($A199),$B199,$A199),Radionuclide_specific,9,FALSE)*VLOOKUP($B$154,Other_food_cons,4,FALSE)*Other_F_local_coll</f>
        <v>0</v>
      </c>
      <c r="P199" s="57">
        <f>Concentrations!P97*VLOOKUP(IF(ISBLANK($A199),$B199,$A199),Radionuclide_specific,9,FALSE)*VLOOKUP($B$154,Other_food_cons,4,FALSE)*Other_F_local_coll</f>
        <v>0</v>
      </c>
      <c r="Q199" s="57">
        <f>Concentrations!Q97*VLOOKUP(IF(ISBLANK($A199),$B199,$A199),Radionuclide_specific,9,FALSE)*VLOOKUP($B$154,Other_food_cons,4,FALSE)*Other_F_local_coll</f>
        <v>0</v>
      </c>
      <c r="R199" s="44">
        <f>Concentrations!R97*VLOOKUP(IF(ISBLANK($A199),$B199,$A199),Radionuclide_specific,9,FALSE)*VLOOKUP($B$154,Other_food_cons,5,FALSE)*Other_F_local</f>
        <v>0</v>
      </c>
      <c r="S199" s="44">
        <f>Concentrations!S97*VLOOKUP(IF(ISBLANK($A199),$B199,$A199),Radionuclide_specific,9,FALSE)*VLOOKUP($B$154,Other_food_cons,5,FALSE)*Other_F_local_coll</f>
        <v>0</v>
      </c>
      <c r="T199" s="44">
        <f>Concentrations!T97*VLOOKUP(IF(ISBLANK($A199),$B199,$A199),Radionuclide_specific,9,FALSE)*VLOOKUP($B$154,Other_food_cons,5,FALSE)*Other_F_local_coll</f>
        <v>0</v>
      </c>
      <c r="U199" s="44">
        <f>Concentrations!U97*VLOOKUP(IF(ISBLANK($A199),$B199,$A199),Radionuclide_specific,9,FALSE)*VLOOKUP($B$154,Other_food_cons,5,FALSE)*Other_F_local_coll</f>
        <v>0</v>
      </c>
      <c r="V199" s="44">
        <f>Concentrations!V97*VLOOKUP(IF(ISBLANK($A199),$B199,$A199),Radionuclide_specific,9,FALSE)*VLOOKUP($B$154,Other_food_cons,5,FALSE)*Other_F_local_coll</f>
        <v>0</v>
      </c>
      <c r="W199" s="57">
        <f t="shared" si="128"/>
        <v>0</v>
      </c>
      <c r="X199" s="57">
        <f t="shared" si="129"/>
        <v>0</v>
      </c>
      <c r="Y199" s="57">
        <f t="shared" si="130"/>
        <v>0</v>
      </c>
      <c r="Z199" s="57">
        <f t="shared" si="131"/>
        <v>0</v>
      </c>
      <c r="AA199" s="57">
        <f t="shared" si="132"/>
        <v>0</v>
      </c>
    </row>
    <row r="200" spans="1:32">
      <c r="A200" s="4" t="s">
        <v>15</v>
      </c>
      <c r="B200" s="107"/>
      <c r="C200" s="57">
        <f>Concentrations!C98*VLOOKUP(IF(ISBLANK($A200),$B200,$A200),Radionuclide_specific,9,FALSE)*VLOOKUP($B$154,Other_food_cons,2,FALSE)*Other_F_local</f>
        <v>7.4229711881542434E-12</v>
      </c>
      <c r="D200" s="57">
        <f>Concentrations!D98*VLOOKUP(IF(ISBLANK($A200),$B200,$A200),Radionuclide_specific,9,FALSE)*VLOOKUP($B$154,Other_food_cons,2,FALSE)*Other_F_local_coll</f>
        <v>1.1288539507735666E-12</v>
      </c>
      <c r="E200" s="57">
        <f>Concentrations!E98*VLOOKUP(IF(ISBLANK($A200),$B200,$A200),Radionuclide_specific,9,FALSE)*VLOOKUP($B$154,Other_food_cons,2,FALSE)*Other_F_local_coll</f>
        <v>8.8646773305789359E-14</v>
      </c>
      <c r="F200" s="57">
        <f>Concentrations!F98*VLOOKUP(IF(ISBLANK($A200),$B200,$A200),Radionuclide_specific,9,FALSE)*VLOOKUP($B$154,Other_food_cons,2,FALSE)*Other_F_local_coll</f>
        <v>2.4131706276407842E-14</v>
      </c>
      <c r="G200" s="57">
        <f>Concentrations!G98*VLOOKUP(IF(ISBLANK($A200),$B200,$A200),Radionuclide_specific,9,FALSE)*VLOOKUP($B$154,Other_food_cons,2,FALSE)*Other_F_local_coll</f>
        <v>1.1683224095488631E-14</v>
      </c>
      <c r="H200" s="44">
        <f>Concentrations!H98*VLOOKUP(IF(ISBLANK($A200),$B200,$A200),Radionuclide_specific,9,FALSE)*VLOOKUP($B$154,Other_food_cons,3,FALSE)*Other_F_local</f>
        <v>1.5361404020521129E-10</v>
      </c>
      <c r="I200" s="44">
        <f>Concentrations!I98*VLOOKUP(IF(ISBLANK($A200),$B200,$A200),Radionuclide_specific,9,FALSE)*VLOOKUP($B$154,Other_food_cons,3,FALSE)*Other_F_local_coll</f>
        <v>2.3360971204720644E-11</v>
      </c>
      <c r="J200" s="44">
        <f>Concentrations!J98*VLOOKUP(IF(ISBLANK($A200),$B200,$A200),Radionuclide_specific,9,FALSE)*VLOOKUP($B$154,Other_food_cons,3,FALSE)*Other_F_local_coll</f>
        <v>1.8344930424071609E-12</v>
      </c>
      <c r="K200" s="44">
        <f>Concentrations!K98*VLOOKUP(IF(ISBLANK($A200),$B200,$A200),Radionuclide_specific,9,FALSE)*VLOOKUP($B$154,Other_food_cons,3,FALSE)*Other_F_local_coll</f>
        <v>4.993915245259384E-13</v>
      </c>
      <c r="L200" s="44">
        <f>Concentrations!L98*VLOOKUP(IF(ISBLANK($A200),$B200,$A200),Radionuclide_specific,9,FALSE)*VLOOKUP($B$154,Other_food_cons,3,FALSE)*Other_F_local_coll</f>
        <v>2.4177747837616838E-13</v>
      </c>
      <c r="M200" s="57">
        <f>Concentrations!M98*VLOOKUP(IF(ISBLANK($A200),$B200,$A200),Radionuclide_specific,9,FALSE)*VLOOKUP($B$154,Other_food_cons,4,FALSE)*Other_F_local</f>
        <v>8.2301323611524931E-14</v>
      </c>
      <c r="N200" s="57">
        <f>Concentrations!N98*VLOOKUP(IF(ISBLANK($A200),$B200,$A200),Radionuclide_specific,9,FALSE)*VLOOKUP($B$154,Other_food_cons,4,FALSE)*Other_F_local_coll</f>
        <v>1.2516035958892801E-14</v>
      </c>
      <c r="O200" s="57">
        <f>Concentrations!O98*VLOOKUP(IF(ISBLANK($A200),$B200,$A200),Radionuclide_specific,9,FALSE)*VLOOKUP($B$154,Other_food_cons,4,FALSE)*Other_F_local_coll</f>
        <v>9.8286071601624792E-16</v>
      </c>
      <c r="P200" s="57">
        <f>Concentrations!P98*VLOOKUP(IF(ISBLANK($A200),$B200,$A200),Radionuclide_specific,9,FALSE)*VLOOKUP($B$154,Other_food_cons,4,FALSE)*Other_F_local_coll</f>
        <v>2.6755746684324057E-16</v>
      </c>
      <c r="Q200" s="57">
        <f>Concentrations!Q98*VLOOKUP(IF(ISBLANK($A200),$B200,$A200),Radionuclide_specific,9,FALSE)*VLOOKUP($B$154,Other_food_cons,4,FALSE)*Other_F_local_coll</f>
        <v>1.2953637872705632E-16</v>
      </c>
      <c r="R200" s="44">
        <f>Concentrations!R98*VLOOKUP(IF(ISBLANK($A200),$B200,$A200),Radionuclide_specific,9,FALSE)*VLOOKUP($B$154,Other_food_cons,5,FALSE)*Other_F_local</f>
        <v>3.7560088631888981E-12</v>
      </c>
      <c r="S200" s="44">
        <f>Concentrations!S98*VLOOKUP(IF(ISBLANK($A200),$B200,$A200),Radionuclide_specific,9,FALSE)*VLOOKUP($B$154,Other_food_cons,5,FALSE)*Other_F_local_coll</f>
        <v>5.7119788516996966E-13</v>
      </c>
      <c r="T200" s="44">
        <f>Concentrations!T98*VLOOKUP(IF(ISBLANK($A200),$B200,$A200),Radionuclide_specific,9,FALSE)*VLOOKUP($B$154,Other_food_cons,5,FALSE)*Other_F_local_coll</f>
        <v>4.4855093437649924E-14</v>
      </c>
      <c r="U200" s="44">
        <f>Concentrations!U98*VLOOKUP(IF(ISBLANK($A200),$B200,$A200),Radionuclide_specific,9,FALSE)*VLOOKUP($B$154,Other_food_cons,5,FALSE)*Other_F_local_coll</f>
        <v>1.221059604848026E-14</v>
      </c>
      <c r="V200" s="44">
        <f>Concentrations!V98*VLOOKUP(IF(ISBLANK($A200),$B200,$A200),Radionuclide_specific,9,FALSE)*VLOOKUP($B$154,Other_food_cons,5,FALSE)*Other_F_local_coll</f>
        <v>5.9116884790427077E-15</v>
      </c>
      <c r="W200" s="57">
        <f t="shared" si="128"/>
        <v>1.6487532158016596E-10</v>
      </c>
      <c r="X200" s="57">
        <f t="shared" si="129"/>
        <v>2.5073539076623073E-11</v>
      </c>
      <c r="Y200" s="57">
        <f t="shared" si="130"/>
        <v>1.968977769866616E-12</v>
      </c>
      <c r="Z200" s="57">
        <f t="shared" si="131"/>
        <v>5.3600138431766971E-13</v>
      </c>
      <c r="AA200" s="57">
        <f t="shared" si="132"/>
        <v>2.5950192732942679E-13</v>
      </c>
    </row>
    <row r="201" spans="1:32">
      <c r="A201" s="4" t="s">
        <v>22</v>
      </c>
      <c r="B201" s="107"/>
      <c r="C201" s="57">
        <f>Concentrations!C99*VLOOKUP(IF(ISBLANK($A201),$B201,$A201),Radionuclide_specific,9,FALSE)*VLOOKUP($B$154,Other_food_cons,2,FALSE)*Other_F_local</f>
        <v>7.422971142707304E-12</v>
      </c>
      <c r="D201" s="57">
        <f>Concentrations!D99*VLOOKUP(IF(ISBLANK($A201),$B201,$A201),Radionuclide_specific,9,FALSE)*VLOOKUP($B$154,Other_food_cons,2,FALSE)*Other_F_local_coll</f>
        <v>1.1288538816597906E-12</v>
      </c>
      <c r="E201" s="57">
        <f>Concentrations!E99*VLOOKUP(IF(ISBLANK($A201),$B201,$A201),Radionuclide_specific,9,FALSE)*VLOOKUP($B$154,Other_food_cons,2,FALSE)*Other_F_local_coll</f>
        <v>8.8646740741546921E-14</v>
      </c>
      <c r="F201" s="57">
        <f>Concentrations!F99*VLOOKUP(IF(ISBLANK($A201),$B201,$A201),Radionuclide_specific,9,FALSE)*VLOOKUP($B$154,Other_food_cons,2,FALSE)*Other_F_local_coll</f>
        <v>2.4131684114560113E-14</v>
      </c>
      <c r="G201" s="57">
        <f>Concentrations!G99*VLOOKUP(IF(ISBLANK($A201),$B201,$A201),Radionuclide_specific,9,FALSE)*VLOOKUP($B$154,Other_food_cons,2,FALSE)*Other_F_local_coll</f>
        <v>1.1683206212946388E-14</v>
      </c>
      <c r="H201" s="44">
        <f>Concentrations!H99*VLOOKUP(IF(ISBLANK($A201),$B201,$A201),Radionuclide_specific,9,FALSE)*VLOOKUP($B$154,Other_food_cons,3,FALSE)*Other_F_local</f>
        <v>1.5361403926471347E-10</v>
      </c>
      <c r="I201" s="44">
        <f>Concentrations!I99*VLOOKUP(IF(ISBLANK($A201),$B201,$A201),Radionuclide_specific,9,FALSE)*VLOOKUP($B$154,Other_food_cons,3,FALSE)*Other_F_local_coll</f>
        <v>2.3360969774451536E-11</v>
      </c>
      <c r="J201" s="44">
        <f>Concentrations!J99*VLOOKUP(IF(ISBLANK($A201),$B201,$A201),Radionuclide_specific,9,FALSE)*VLOOKUP($B$154,Other_food_cons,3,FALSE)*Other_F_local_coll</f>
        <v>1.8344923685092405E-12</v>
      </c>
      <c r="K201" s="44">
        <f>Concentrations!K99*VLOOKUP(IF(ISBLANK($A201),$B201,$A201),Radionuclide_specific,9,FALSE)*VLOOKUP($B$154,Other_food_cons,3,FALSE)*Other_F_local_coll</f>
        <v>4.9939106589948246E-13</v>
      </c>
      <c r="L201" s="44">
        <f>Concentrations!L99*VLOOKUP(IF(ISBLANK($A201),$B201,$A201),Radionuclide_specific,9,FALSE)*VLOOKUP($B$154,Other_food_cons,3,FALSE)*Other_F_local_coll</f>
        <v>2.4177710830743265E-13</v>
      </c>
      <c r="M201" s="57">
        <f>Concentrations!M99*VLOOKUP(IF(ISBLANK($A201),$B201,$A201),Radionuclide_specific,9,FALSE)*VLOOKUP($B$154,Other_food_cons,4,FALSE)*Other_F_local</f>
        <v>8.2301323107637302E-14</v>
      </c>
      <c r="N201" s="57">
        <f>Concentrations!N99*VLOOKUP(IF(ISBLANK($A201),$B201,$A201),Radionuclide_specific,9,FALSE)*VLOOKUP($B$154,Other_food_cons,4,FALSE)*Other_F_local_coll</f>
        <v>1.2516035192601905E-14</v>
      </c>
      <c r="O201" s="57">
        <f>Concentrations!O99*VLOOKUP(IF(ISBLANK($A201),$B201,$A201),Radionuclide_specific,9,FALSE)*VLOOKUP($B$154,Other_food_cons,4,FALSE)*Other_F_local_coll</f>
        <v>9.8286035496402429E-16</v>
      </c>
      <c r="P201" s="57">
        <f>Concentrations!P99*VLOOKUP(IF(ISBLANK($A201),$B201,$A201),Radionuclide_specific,9,FALSE)*VLOOKUP($B$154,Other_food_cons,4,FALSE)*Other_F_local_coll</f>
        <v>2.6755722112634956E-16</v>
      </c>
      <c r="Q201" s="57">
        <f>Concentrations!Q99*VLOOKUP(IF(ISBLANK($A201),$B201,$A201),Radionuclide_specific,9,FALSE)*VLOOKUP($B$154,Other_food_cons,4,FALSE)*Other_F_local_coll</f>
        <v>1.2953618045646374E-16</v>
      </c>
      <c r="R201" s="44">
        <f>Concentrations!R99*VLOOKUP(IF(ISBLANK($A201),$B201,$A201),Radionuclide_specific,9,FALSE)*VLOOKUP($B$154,Other_food_cons,5,FALSE)*Other_F_local</f>
        <v>3.7517357925930721E-12</v>
      </c>
      <c r="S201" s="44">
        <f>Concentrations!S99*VLOOKUP(IF(ISBLANK($A201),$B201,$A201),Radionuclide_specific,9,FALSE)*VLOOKUP($B$154,Other_food_cons,5,FALSE)*Other_F_local_coll</f>
        <v>5.7054802329273415E-13</v>
      </c>
      <c r="T201" s="44">
        <f>Concentrations!T99*VLOOKUP(IF(ISBLANK($A201),$B201,$A201),Radionuclide_specific,9,FALSE)*VLOOKUP($B$154,Other_food_cons,5,FALSE)*Other_F_local_coll</f>
        <v>4.480404729358573E-14</v>
      </c>
      <c r="U201" s="44">
        <f>Concentrations!U99*VLOOKUP(IF(ISBLANK($A201),$B201,$A201),Radionuclide_specific,9,FALSE)*VLOOKUP($B$154,Other_food_cons,5,FALSE)*Other_F_local_coll</f>
        <v>1.2196693384304962E-14</v>
      </c>
      <c r="V201" s="44">
        <f>Concentrations!V99*VLOOKUP(IF(ISBLANK($A201),$B201,$A201),Radionuclide_specific,9,FALSE)*VLOOKUP($B$154,Other_food_cons,5,FALSE)*Other_F_local_coll</f>
        <v>5.9049539704084334E-15</v>
      </c>
      <c r="W201" s="57">
        <f t="shared" si="128"/>
        <v>1.6487104752312149E-10</v>
      </c>
      <c r="X201" s="57">
        <f t="shared" si="129"/>
        <v>2.5072887714596665E-11</v>
      </c>
      <c r="Y201" s="57">
        <f t="shared" si="130"/>
        <v>1.968926016899337E-12</v>
      </c>
      <c r="Z201" s="57">
        <f t="shared" si="131"/>
        <v>5.3598700061947387E-13</v>
      </c>
      <c r="AA201" s="57">
        <f t="shared" si="132"/>
        <v>2.594948046712439E-13</v>
      </c>
    </row>
    <row r="202" spans="1:32">
      <c r="A202" s="4" t="s">
        <v>8</v>
      </c>
      <c r="B202" s="107"/>
      <c r="C202" s="57">
        <f>Concentrations!C100*VLOOKUP(IF(ISBLANK($A202),$B202,$A202),Radionuclide_specific,9,FALSE)*VLOOKUP($B$154,Other_food_cons,2,FALSE)*Other_F_local</f>
        <v>8.4507661437074159E-12</v>
      </c>
      <c r="D202" s="57">
        <f>Concentrations!D100*VLOOKUP(IF(ISBLANK($A202),$B202,$A202),Radionuclide_specific,9,FALSE)*VLOOKUP($B$154,Other_food_cons,2,FALSE)*Other_F_local_coll</f>
        <v>1.2851552009238618E-12</v>
      </c>
      <c r="E202" s="57">
        <f>Concentrations!E100*VLOOKUP(IF(ISBLANK($A202),$B202,$A202),Radionuclide_specific,9,FALSE)*VLOOKUP($B$154,Other_food_cons,2,FALSE)*Other_F_local_coll</f>
        <v>1.0092018589553556E-13</v>
      </c>
      <c r="F202" s="57">
        <f>Concentrations!F100*VLOOKUP(IF(ISBLANK($A202),$B202,$A202),Radionuclide_specific,9,FALSE)*VLOOKUP($B$154,Other_food_cons,2,FALSE)*Other_F_local_coll</f>
        <v>2.7472504939374211E-14</v>
      </c>
      <c r="G202" s="57">
        <f>Concentrations!G100*VLOOKUP(IF(ISBLANK($A202),$B202,$A202),Radionuclide_specific,9,FALSE)*VLOOKUP($B$154,Other_food_cons,2,FALSE)*Other_F_local_coll</f>
        <v>1.3300486115826957E-14</v>
      </c>
      <c r="H202" s="44">
        <f>Concentrations!H100*VLOOKUP(IF(ISBLANK($A202),$B202,$A202),Radionuclide_specific,9,FALSE)*VLOOKUP($B$154,Other_food_cons,3,FALSE)*Other_F_local</f>
        <v>1.273599883414262E-10</v>
      </c>
      <c r="I202" s="44">
        <f>Concentrations!I100*VLOOKUP(IF(ISBLANK($A202),$B202,$A202),Radionuclide_specific,9,FALSE)*VLOOKUP($B$154,Other_food_cons,3,FALSE)*Other_F_local_coll</f>
        <v>1.9368344671147153E-11</v>
      </c>
      <c r="J202" s="44">
        <f>Concentrations!J100*VLOOKUP(IF(ISBLANK($A202),$B202,$A202),Radionuclide_specific,9,FALSE)*VLOOKUP($B$154,Other_food_cons,3,FALSE)*Other_F_local_coll</f>
        <v>1.520950110380309E-12</v>
      </c>
      <c r="K202" s="44">
        <f>Concentrations!K100*VLOOKUP(IF(ISBLANK($A202),$B202,$A202),Radionuclide_specific,9,FALSE)*VLOOKUP($B$154,Other_food_cons,3,FALSE)*Other_F_local_coll</f>
        <v>4.1403321891634791E-13</v>
      </c>
      <c r="L202" s="44">
        <f>Concentrations!L100*VLOOKUP(IF(ISBLANK($A202),$B202,$A202),Radionuclide_specific,9,FALSE)*VLOOKUP($B$154,Other_food_cons,3,FALSE)*Other_F_local_coll</f>
        <v>2.0044925251047987E-13</v>
      </c>
      <c r="M202" s="57">
        <f>Concentrations!M100*VLOOKUP(IF(ISBLANK($A202),$B202,$A202),Radionuclide_specific,9,FALSE)*VLOOKUP($B$154,Other_food_cons,4,FALSE)*Other_F_local</f>
        <v>3.5073817557468157E-14</v>
      </c>
      <c r="N202" s="57">
        <f>Concentrations!N100*VLOOKUP(IF(ISBLANK($A202),$B202,$A202),Radionuclide_specific,9,FALSE)*VLOOKUP($B$154,Other_food_cons,4,FALSE)*Other_F_local_coll</f>
        <v>5.3338713063073806E-15</v>
      </c>
      <c r="O202" s="57">
        <f>Concentrations!O100*VLOOKUP(IF(ISBLANK($A202),$B202,$A202),Radionuclide_specific,9,FALSE)*VLOOKUP($B$154,Other_food_cons,4,FALSE)*Other_F_local_coll</f>
        <v>4.1885624661397988E-16</v>
      </c>
      <c r="P202" s="57">
        <f>Concentrations!P100*VLOOKUP(IF(ISBLANK($A202),$B202,$A202),Radionuclide_specific,9,FALSE)*VLOOKUP($B$154,Other_food_cons,4,FALSE)*Other_F_local_coll</f>
        <v>1.1402109698748927E-16</v>
      </c>
      <c r="Q202" s="57">
        <f>Concentrations!Q100*VLOOKUP(IF(ISBLANK($A202),$B202,$A202),Radionuclide_specific,9,FALSE)*VLOOKUP($B$154,Other_food_cons,4,FALSE)*Other_F_local_coll</f>
        <v>5.5201956310140692E-17</v>
      </c>
      <c r="R202" s="44">
        <f>Concentrations!R100*VLOOKUP(IF(ISBLANK($A202),$B202,$A202),Radionuclide_specific,9,FALSE)*VLOOKUP($B$154,Other_food_cons,5,FALSE)*Other_F_local</f>
        <v>1.6032472690751251E-12</v>
      </c>
      <c r="S202" s="44">
        <f>Concentrations!S100*VLOOKUP(IF(ISBLANK($A202),$B202,$A202),Radionuclide_specific,9,FALSE)*VLOOKUP($B$154,Other_food_cons,5,FALSE)*Other_F_local_coll</f>
        <v>2.4381476557046845E-13</v>
      </c>
      <c r="T202" s="44">
        <f>Concentrations!T100*VLOOKUP(IF(ISBLANK($A202),$B202,$A202),Radionuclide_specific,9,FALSE)*VLOOKUP($B$154,Other_food_cons,5,FALSE)*Other_F_local_coll</f>
        <v>1.9146194520132402E-14</v>
      </c>
      <c r="U202" s="44">
        <f>Concentrations!U100*VLOOKUP(IF(ISBLANK($A202),$B202,$A202),Radionuclide_specific,9,FALSE)*VLOOKUP($B$154,Other_food_cons,5,FALSE)*Other_F_local_coll</f>
        <v>5.2119793365127505E-15</v>
      </c>
      <c r="V202" s="44">
        <f>Concentrations!V100*VLOOKUP(IF(ISBLANK($A202),$B202,$A202),Radionuclide_specific,9,FALSE)*VLOOKUP($B$154,Other_food_cons,5,FALSE)*Other_F_local_coll</f>
        <v>2.5233177300083467E-15</v>
      </c>
      <c r="W202" s="57">
        <f t="shared" si="128"/>
        <v>1.374490755717662E-10</v>
      </c>
      <c r="X202" s="57">
        <f t="shared" si="129"/>
        <v>2.0902648508947788E-11</v>
      </c>
      <c r="Y202" s="57">
        <f t="shared" si="130"/>
        <v>1.6414353470425911E-12</v>
      </c>
      <c r="Z202" s="57">
        <f t="shared" si="131"/>
        <v>4.4683172428922235E-13</v>
      </c>
      <c r="AA202" s="57">
        <f t="shared" si="132"/>
        <v>2.1632825831262532E-13</v>
      </c>
    </row>
    <row r="204" spans="1:32" s="104" customFormat="1" ht="12.75">
      <c r="A204" s="49" t="s">
        <v>347</v>
      </c>
      <c r="B204" s="109" t="s">
        <v>90</v>
      </c>
      <c r="C204" s="49"/>
      <c r="D204" s="49"/>
      <c r="E204" s="49"/>
      <c r="F204" s="49"/>
      <c r="G204" s="49"/>
      <c r="H204" s="49"/>
      <c r="I204" s="49"/>
      <c r="J204" s="49"/>
      <c r="K204" s="49"/>
      <c r="L204" s="49"/>
      <c r="M204" s="49"/>
      <c r="N204" s="49"/>
      <c r="O204" s="49"/>
      <c r="P204" s="49"/>
      <c r="Q204" s="49"/>
      <c r="R204" s="49"/>
      <c r="S204" s="49"/>
      <c r="T204" s="49"/>
      <c r="U204" s="49"/>
      <c r="V204" s="49"/>
      <c r="W204" s="49"/>
      <c r="X204" s="49"/>
      <c r="Y204" s="49"/>
      <c r="Z204" s="49"/>
      <c r="AA204" s="49"/>
    </row>
    <row r="205" spans="1:32" s="103" customFormat="1" ht="12.75" customHeight="1">
      <c r="A205" s="135" t="s">
        <v>163</v>
      </c>
      <c r="B205" s="135" t="s">
        <v>164</v>
      </c>
      <c r="C205" s="134" t="s">
        <v>221</v>
      </c>
      <c r="D205" s="134"/>
      <c r="E205" s="134"/>
      <c r="F205" s="134"/>
      <c r="G205" s="134"/>
      <c r="H205" s="133" t="s">
        <v>222</v>
      </c>
      <c r="I205" s="133"/>
      <c r="J205" s="133"/>
      <c r="K205" s="133"/>
      <c r="L205" s="133"/>
      <c r="M205" s="134" t="s">
        <v>223</v>
      </c>
      <c r="N205" s="134"/>
      <c r="O205" s="134"/>
      <c r="P205" s="134"/>
      <c r="Q205" s="134"/>
      <c r="R205" s="133" t="s">
        <v>224</v>
      </c>
      <c r="S205" s="133"/>
      <c r="T205" s="133"/>
      <c r="U205" s="133"/>
      <c r="V205" s="133"/>
      <c r="W205" s="134" t="s">
        <v>225</v>
      </c>
      <c r="X205" s="134"/>
      <c r="Y205" s="134"/>
      <c r="Z205" s="134"/>
      <c r="AA205" s="134"/>
      <c r="AB205" s="51"/>
      <c r="AC205" s="51"/>
      <c r="AD205" s="51"/>
      <c r="AE205" s="51"/>
      <c r="AF205" s="51"/>
    </row>
    <row r="206" spans="1:32" s="103" customFormat="1" ht="12.75" customHeight="1">
      <c r="A206" s="135"/>
      <c r="B206" s="135"/>
      <c r="C206" s="56" t="str">
        <f>Other_x_typical &amp; " km"</f>
        <v>5 km</v>
      </c>
      <c r="D206" s="56" t="str">
        <f>Other_x_1 &amp; " km"</f>
        <v>50 km</v>
      </c>
      <c r="E206" s="56" t="str">
        <f>Other_x_2 &amp; " km"</f>
        <v>300 km</v>
      </c>
      <c r="F206" s="56" t="str">
        <f>Other_x_3 &amp; " km"</f>
        <v>750 km</v>
      </c>
      <c r="G206" s="56" t="str">
        <f>Other_x_4 &amp; " km"</f>
        <v>1250 km</v>
      </c>
      <c r="H206" s="52" t="str">
        <f>Other_x_typical &amp; " km"</f>
        <v>5 km</v>
      </c>
      <c r="I206" s="52" t="str">
        <f>Other_x_1 &amp; " km"</f>
        <v>50 km</v>
      </c>
      <c r="J206" s="52" t="str">
        <f>Other_x_2 &amp; " km"</f>
        <v>300 km</v>
      </c>
      <c r="K206" s="52" t="str">
        <f>Other_x_3 &amp; " km"</f>
        <v>750 km</v>
      </c>
      <c r="L206" s="52" t="str">
        <f>Other_x_4 &amp; " km"</f>
        <v>1250 km</v>
      </c>
      <c r="M206" s="56" t="str">
        <f>Other_x_typical &amp; " km"</f>
        <v>5 km</v>
      </c>
      <c r="N206" s="56" t="str">
        <f>Other_x_1 &amp; " km"</f>
        <v>50 km</v>
      </c>
      <c r="O206" s="56" t="str">
        <f>Other_x_2 &amp; " km"</f>
        <v>300 km</v>
      </c>
      <c r="P206" s="56" t="str">
        <f>Other_x_3 &amp; " km"</f>
        <v>750 km</v>
      </c>
      <c r="Q206" s="56" t="str">
        <f>Other_x_4 &amp; " km"</f>
        <v>1250 km</v>
      </c>
      <c r="R206" s="52" t="str">
        <f>Other_x_typical &amp; " km"</f>
        <v>5 km</v>
      </c>
      <c r="S206" s="52" t="str">
        <f>Other_x_1 &amp; " km"</f>
        <v>50 km</v>
      </c>
      <c r="T206" s="52" t="str">
        <f>Other_x_2 &amp; " km"</f>
        <v>300 km</v>
      </c>
      <c r="U206" s="52" t="str">
        <f>Other_x_3 &amp; " km"</f>
        <v>750 km</v>
      </c>
      <c r="V206" s="52" t="str">
        <f>Other_x_4 &amp; " km"</f>
        <v>1250 km</v>
      </c>
      <c r="W206" s="56" t="str">
        <f>Other_x_typical &amp; " km"</f>
        <v>5 km</v>
      </c>
      <c r="X206" s="56" t="str">
        <f>Other_x_1 &amp; " km"</f>
        <v>50 km</v>
      </c>
      <c r="Y206" s="56" t="str">
        <f>Other_x_2 &amp; " km"</f>
        <v>300 km</v>
      </c>
      <c r="Z206" s="56" t="str">
        <f>Other_x_3 &amp; " km"</f>
        <v>750 km</v>
      </c>
      <c r="AA206" s="56" t="str">
        <f>Other_x_4 &amp; " km"</f>
        <v>1250 km</v>
      </c>
    </row>
    <row r="207" spans="1:32">
      <c r="A207" s="4" t="s">
        <v>53</v>
      </c>
      <c r="B207" s="107"/>
      <c r="C207" s="57">
        <f>Concentrations!C55*VLOOKUP(IF(ISBLANK($A207),$B207,$A207),Radionuclide_specific,9,FALSE)*VLOOKUP($B$204,Other_food_cons,2,FALSE)*Other_F_local</f>
        <v>0</v>
      </c>
      <c r="D207" s="57">
        <f>Concentrations!D55*VLOOKUP(IF(ISBLANK($A207),$B207,$A207),Radionuclide_specific,9,FALSE)*VLOOKUP($B$204,Other_food_cons,2,FALSE)*Other_F_local_coll</f>
        <v>0</v>
      </c>
      <c r="E207" s="57">
        <f>Concentrations!E55*VLOOKUP(IF(ISBLANK($A207),$B207,$A207),Radionuclide_specific,9,FALSE)*VLOOKUP($B$204,Other_food_cons,2,FALSE)*Other_F_local_coll</f>
        <v>0</v>
      </c>
      <c r="F207" s="57">
        <f>Concentrations!F55*VLOOKUP(IF(ISBLANK($A207),$B207,$A207),Radionuclide_specific,9,FALSE)*VLOOKUP($B$204,Other_food_cons,2,FALSE)*Other_F_local_coll</f>
        <v>0</v>
      </c>
      <c r="G207" s="57">
        <f>Concentrations!G55*VLOOKUP(IF(ISBLANK($A207),$B207,$A207),Radionuclide_specific,9,FALSE)*VLOOKUP($B$204,Other_food_cons,2,FALSE)*Other_F_local_coll</f>
        <v>0</v>
      </c>
      <c r="H207" s="44">
        <f>Concentrations!H55*VLOOKUP(IF(ISBLANK($A207),$B207,$A207),Radionuclide_specific,9,FALSE)*VLOOKUP($B$204,Other_food_cons,3,FALSE)*Other_F_local</f>
        <v>0</v>
      </c>
      <c r="I207" s="44">
        <f>Concentrations!I55*VLOOKUP(IF(ISBLANK($A207),$B207,$A207),Radionuclide_specific,9,FALSE)*VLOOKUP($B$204,Other_food_cons,3,FALSE)*Other_F_local_coll</f>
        <v>0</v>
      </c>
      <c r="J207" s="44">
        <f>Concentrations!J55*VLOOKUP(IF(ISBLANK($A207),$B207,$A207),Radionuclide_specific,9,FALSE)*VLOOKUP($B$204,Other_food_cons,3,FALSE)*Other_F_local_coll</f>
        <v>0</v>
      </c>
      <c r="K207" s="44">
        <f>Concentrations!K55*VLOOKUP(IF(ISBLANK($A207),$B207,$A207),Radionuclide_specific,9,FALSE)*VLOOKUP($B$204,Other_food_cons,3,FALSE)*Other_F_local_coll</f>
        <v>0</v>
      </c>
      <c r="L207" s="44">
        <f>Concentrations!L55*VLOOKUP(IF(ISBLANK($A207),$B207,$A207),Radionuclide_specific,9,FALSE)*VLOOKUP($B$204,Other_food_cons,3,FALSE)*Other_F_local_coll</f>
        <v>0</v>
      </c>
      <c r="M207" s="57">
        <f>Concentrations!M55*VLOOKUP(IF(ISBLANK($A207),$B207,$A207),Radionuclide_specific,9,FALSE)*VLOOKUP($B$204,Other_food_cons,4,FALSE)*Other_F_local</f>
        <v>0</v>
      </c>
      <c r="N207" s="57">
        <f>Concentrations!N55*VLOOKUP(IF(ISBLANK($A207),$B207,$A207),Radionuclide_specific,9,FALSE)*VLOOKUP($B$204,Other_food_cons,4,FALSE)*Other_F_local_coll</f>
        <v>0</v>
      </c>
      <c r="O207" s="57">
        <f>Concentrations!O55*VLOOKUP(IF(ISBLANK($A207),$B207,$A207),Radionuclide_specific,9,FALSE)*VLOOKUP($B$204,Other_food_cons,4,FALSE)*Other_F_local_coll</f>
        <v>0</v>
      </c>
      <c r="P207" s="57">
        <f>Concentrations!P55*VLOOKUP(IF(ISBLANK($A207),$B207,$A207),Radionuclide_specific,9,FALSE)*VLOOKUP($B$204,Other_food_cons,4,FALSE)*Other_F_local_coll</f>
        <v>0</v>
      </c>
      <c r="Q207" s="57">
        <f>Concentrations!Q55*VLOOKUP(IF(ISBLANK($A207),$B207,$A207),Radionuclide_specific,9,FALSE)*VLOOKUP($B$204,Other_food_cons,4,FALSE)*Other_F_local_coll</f>
        <v>0</v>
      </c>
      <c r="R207" s="44">
        <f>Concentrations!R55*VLOOKUP(IF(ISBLANK($A207),$B207,$A207),Radionuclide_specific,9,FALSE)*VLOOKUP($B$204,Other_food_cons,5,FALSE)*Other_F_local</f>
        <v>0</v>
      </c>
      <c r="S207" s="44">
        <f>Concentrations!S55*VLOOKUP(IF(ISBLANK($A207),$B207,$A207),Radionuclide_specific,9,FALSE)*VLOOKUP($B$204,Other_food_cons,5,FALSE)*Other_F_local_coll</f>
        <v>0</v>
      </c>
      <c r="T207" s="44">
        <f>Concentrations!T55*VLOOKUP(IF(ISBLANK($A207),$B207,$A207),Radionuclide_specific,9,FALSE)*VLOOKUP($B$204,Other_food_cons,5,FALSE)*Other_F_local_coll</f>
        <v>0</v>
      </c>
      <c r="U207" s="44">
        <f>Concentrations!U55*VLOOKUP(IF(ISBLANK($A207),$B207,$A207),Radionuclide_specific,9,FALSE)*VLOOKUP($B$204,Other_food_cons,5,FALSE)*Other_F_local_coll</f>
        <v>0</v>
      </c>
      <c r="V207" s="44">
        <f>Concentrations!V55*VLOOKUP(IF(ISBLANK($A207),$B207,$A207),Radionuclide_specific,9,FALSE)*VLOOKUP($B$204,Other_food_cons,5,FALSE)*Other_F_local_coll</f>
        <v>0</v>
      </c>
      <c r="W207" s="57">
        <f>C207+H207+M207+R207</f>
        <v>0</v>
      </c>
      <c r="X207" s="57">
        <f t="shared" ref="X207" si="153">D207+I207+N207+S207</f>
        <v>0</v>
      </c>
      <c r="Y207" s="57">
        <f t="shared" ref="Y207" si="154">E207+J207+O207+T207</f>
        <v>0</v>
      </c>
      <c r="Z207" s="57">
        <f t="shared" ref="Z207" si="155">F207+K207+P207+U207</f>
        <v>0</v>
      </c>
      <c r="AA207" s="57">
        <f t="shared" ref="AA207" si="156">G207+L207+Q207+V207</f>
        <v>0</v>
      </c>
    </row>
    <row r="208" spans="1:32">
      <c r="A208" s="4"/>
      <c r="B208" s="107" t="s">
        <v>38</v>
      </c>
      <c r="C208" s="57">
        <f>Concentrations!C56*VLOOKUP(IF(ISBLANK($A208),$B208,$A208),Radionuclide_specific,9,FALSE)*VLOOKUP($B$204,Other_food_cons,2,FALSE)*Other_F_local</f>
        <v>5.2940929004770941E-16</v>
      </c>
      <c r="D208" s="57">
        <f>Concentrations!D56*VLOOKUP(IF(ISBLANK($A208),$B208,$A208),Radionuclide_specific,9,FALSE)*VLOOKUP($B$204,Other_food_cons,2,FALSE)*Other_F_local_coll</f>
        <v>1.3360852162732369E-16</v>
      </c>
      <c r="E208" s="57">
        <f>Concentrations!E56*VLOOKUP(IF(ISBLANK($A208),$B208,$A208),Radionuclide_specific,9,FALSE)*VLOOKUP($B$204,Other_food_cons,2,FALSE)*Other_F_local_coll</f>
        <v>1.5558081520016599E-17</v>
      </c>
      <c r="F208" s="57">
        <f>Concentrations!F56*VLOOKUP(IF(ISBLANK($A208),$B208,$A208),Radionuclide_specific,9,FALSE)*VLOOKUP($B$204,Other_food_cons,2,FALSE)*Other_F_local_coll</f>
        <v>5.1790979494393977E-18</v>
      </c>
      <c r="G208" s="57">
        <f>Concentrations!G56*VLOOKUP(IF(ISBLANK($A208),$B208,$A208),Radionuclide_specific,9,FALSE)*VLOOKUP($B$204,Other_food_cons,2,FALSE)*Other_F_local_coll</f>
        <v>2.8044157298718514E-18</v>
      </c>
      <c r="H208" s="44">
        <f>Concentrations!H56*VLOOKUP(IF(ISBLANK($A208),$B208,$A208),Radionuclide_specific,9,FALSE)*VLOOKUP($B$204,Other_food_cons,3,FALSE)*Other_F_local</f>
        <v>1.1757172791767064E-14</v>
      </c>
      <c r="I208" s="44">
        <f>Concentrations!I56*VLOOKUP(IF(ISBLANK($A208),$B208,$A208),Radionuclide_specific,9,FALSE)*VLOOKUP($B$204,Other_food_cons,3,FALSE)*Other_F_local_coll</f>
        <v>2.9671909895714689E-15</v>
      </c>
      <c r="J208" s="44">
        <f>Concentrations!J56*VLOOKUP(IF(ISBLANK($A208),$B208,$A208),Radionuclide_specific,9,FALSE)*VLOOKUP($B$204,Other_food_cons,3,FALSE)*Other_F_local_coll</f>
        <v>3.4551538134653595E-16</v>
      </c>
      <c r="K208" s="44">
        <f>Concentrations!K56*VLOOKUP(IF(ISBLANK($A208),$B208,$A208),Radionuclide_specific,9,FALSE)*VLOOKUP($B$204,Other_food_cons,3,FALSE)*Other_F_local_coll</f>
        <v>1.1501790890665718E-16</v>
      </c>
      <c r="L208" s="44">
        <f>Concentrations!L56*VLOOKUP(IF(ISBLANK($A208),$B208,$A208),Radionuclide_specific,9,FALSE)*VLOOKUP($B$204,Other_food_cons,3,FALSE)*Other_F_local_coll</f>
        <v>6.2280736163661825E-17</v>
      </c>
      <c r="M208" s="57">
        <f>Concentrations!M56*VLOOKUP(IF(ISBLANK($A208),$B208,$A208),Radionuclide_specific,9,FALSE)*VLOOKUP($B$204,Other_food_cons,4,FALSE)*Other_F_local</f>
        <v>3.621810475692535E-15</v>
      </c>
      <c r="N208" s="57">
        <f>Concentrations!N56*VLOOKUP(IF(ISBLANK($A208),$B208,$A208),Radionuclide_specific,9,FALSE)*VLOOKUP($B$204,Other_food_cons,4,FALSE)*Other_F_local_coll</f>
        <v>9.1404656542393657E-16</v>
      </c>
      <c r="O208" s="57">
        <f>Concentrations!O56*VLOOKUP(IF(ISBLANK($A208),$B208,$A208),Radionuclide_specific,9,FALSE)*VLOOKUP($B$204,Other_food_cons,4,FALSE)*Other_F_local_coll</f>
        <v>1.064364069353534E-16</v>
      </c>
      <c r="P208" s="57">
        <f>Concentrations!P56*VLOOKUP(IF(ISBLANK($A208),$B208,$A208),Radionuclide_specific,9,FALSE)*VLOOKUP($B$204,Other_food_cons,4,FALSE)*Other_F_local_coll</f>
        <v>3.5431397900529695E-17</v>
      </c>
      <c r="Q208" s="57">
        <f>Concentrations!Q56*VLOOKUP(IF(ISBLANK($A208),$B208,$A208),Radionuclide_specific,9,FALSE)*VLOOKUP($B$204,Other_food_cons,4,FALSE)*Other_F_local_coll</f>
        <v>1.9185651743533736E-17</v>
      </c>
      <c r="R208" s="44">
        <f>Concentrations!R56*VLOOKUP(IF(ISBLANK($A208),$B208,$A208),Radionuclide_specific,9,FALSE)*VLOOKUP($B$204,Other_food_cons,5,FALSE)*Other_F_local</f>
        <v>2.2318533028427833E-15</v>
      </c>
      <c r="S208" s="44">
        <f>Concentrations!S56*VLOOKUP(IF(ISBLANK($A208),$B208,$A208),Radionuclide_specific,9,FALSE)*VLOOKUP($B$204,Other_food_cons,5,FALSE)*Other_F_local_coll</f>
        <v>5.6325913784967952E-16</v>
      </c>
      <c r="T208" s="44">
        <f>Concentrations!T56*VLOOKUP(IF(ISBLANK($A208),$B208,$A208),Radionuclide_specific,9,FALSE)*VLOOKUP($B$204,Other_food_cons,5,FALSE)*Other_F_local_coll</f>
        <v>6.5588867213148263E-17</v>
      </c>
      <c r="U208" s="44">
        <f>Concentrations!U56*VLOOKUP(IF(ISBLANK($A208),$B208,$A208),Radionuclide_specific,9,FALSE)*VLOOKUP($B$204,Other_food_cons,5,FALSE)*Other_F_local_coll</f>
        <v>2.1833743913260246E-17</v>
      </c>
      <c r="V208" s="44">
        <f>Concentrations!V56*VLOOKUP(IF(ISBLANK($A208),$B208,$A208),Radionuclide_specific,9,FALSE)*VLOOKUP($B$204,Other_food_cons,5,FALSE)*Other_F_local_coll</f>
        <v>1.182269489206487E-17</v>
      </c>
      <c r="W208" s="57">
        <f t="shared" ref="W208:W214" si="157">C208+H208+M208+R208</f>
        <v>1.8140245860350092E-14</v>
      </c>
      <c r="X208" s="57">
        <f t="shared" ref="X208:X214" si="158">D208+I208+N208+S208</f>
        <v>4.5781052144724089E-15</v>
      </c>
      <c r="Y208" s="57">
        <f t="shared" ref="Y208:Y214" si="159">E208+J208+O208+T208</f>
        <v>5.3309873701505422E-16</v>
      </c>
      <c r="Z208" s="57">
        <f t="shared" ref="Z208:Z214" si="160">F208+K208+P208+U208</f>
        <v>1.7746214866988653E-16</v>
      </c>
      <c r="AA208" s="57">
        <f t="shared" ref="AA208:AA214" si="161">G208+L208+Q208+V208</f>
        <v>9.6093498529132281E-17</v>
      </c>
    </row>
    <row r="209" spans="1:27">
      <c r="A209" s="4"/>
      <c r="B209" s="107" t="s">
        <v>54</v>
      </c>
      <c r="C209" s="57">
        <f>Concentrations!C57*VLOOKUP(IF(ISBLANK($A209),$B209,$A209),Radionuclide_specific,9,FALSE)*VLOOKUP($B$204,Other_food_cons,2,FALSE)*Other_F_local</f>
        <v>2.7393754304228685E-15</v>
      </c>
      <c r="D209" s="57">
        <f>Concentrations!D57*VLOOKUP(IF(ISBLANK($A209),$B209,$A209),Radionuclide_specific,9,FALSE)*VLOOKUP($B$204,Other_food_cons,2,FALSE)*Other_F_local_coll</f>
        <v>6.9134393430842378E-16</v>
      </c>
      <c r="E209" s="57">
        <f>Concentrations!E57*VLOOKUP(IF(ISBLANK($A209),$B209,$A209),Radionuclide_specific,9,FALSE)*VLOOKUP($B$204,Other_food_cons,2,FALSE)*Other_F_local_coll</f>
        <v>8.0503737017173918E-17</v>
      </c>
      <c r="F209" s="57">
        <f>Concentrations!F57*VLOOKUP(IF(ISBLANK($A209),$B209,$A209),Radionuclide_specific,9,FALSE)*VLOOKUP($B$204,Other_food_cons,2,FALSE)*Other_F_local_coll</f>
        <v>2.6798724429579222E-17</v>
      </c>
      <c r="G209" s="57">
        <f>Concentrations!G57*VLOOKUP(IF(ISBLANK($A209),$B209,$A209),Radionuclide_specific,9,FALSE)*VLOOKUP($B$204,Other_food_cons,2,FALSE)*Other_F_local_coll</f>
        <v>1.4511168752648915E-17</v>
      </c>
      <c r="H209" s="44">
        <f>Concentrations!H57*VLOOKUP(IF(ISBLANK($A209),$B209,$A209),Radionuclide_specific,9,FALSE)*VLOOKUP($B$204,Other_food_cons,3,FALSE)*Other_F_local</f>
        <v>6.569703683469142E-16</v>
      </c>
      <c r="I209" s="44">
        <f>Concentrations!I57*VLOOKUP(IF(ISBLANK($A209),$B209,$A209),Radionuclide_specific,9,FALSE)*VLOOKUP($B$204,Other_food_cons,3,FALSE)*Other_F_local_coll</f>
        <v>1.6580147216509786E-16</v>
      </c>
      <c r="J209" s="44">
        <f>Concentrations!J57*VLOOKUP(IF(ISBLANK($A209),$B209,$A209),Radionuclide_specific,9,FALSE)*VLOOKUP($B$204,Other_food_cons,3,FALSE)*Other_F_local_coll</f>
        <v>1.9306798613329034E-17</v>
      </c>
      <c r="K209" s="44">
        <f>Concentrations!K57*VLOOKUP(IF(ISBLANK($A209),$B209,$A209),Radionuclide_specific,9,FALSE)*VLOOKUP($B$204,Other_food_cons,3,FALSE)*Other_F_local_coll</f>
        <v>6.4270007185580749E-18</v>
      </c>
      <c r="L209" s="44">
        <f>Concentrations!L57*VLOOKUP(IF(ISBLANK($A209),$B209,$A209),Radionuclide_specific,9,FALSE)*VLOOKUP($B$204,Other_food_cons,3,FALSE)*Other_F_local_coll</f>
        <v>3.4801392225016587E-18</v>
      </c>
      <c r="M209" s="57">
        <f>Concentrations!M57*VLOOKUP(IF(ISBLANK($A209),$B209,$A209),Radionuclide_specific,9,FALSE)*VLOOKUP($B$204,Other_food_cons,4,FALSE)*Other_F_local</f>
        <v>2.5155556527106794E-16</v>
      </c>
      <c r="N209" s="57">
        <f>Concentrations!N57*VLOOKUP(IF(ISBLANK($A209),$B209,$A209),Radionuclide_specific,9,FALSE)*VLOOKUP($B$204,Other_food_cons,4,FALSE)*Other_F_local_coll</f>
        <v>6.3485790322954555E-17</v>
      </c>
      <c r="O209" s="57">
        <f>Concentrations!O57*VLOOKUP(IF(ISBLANK($A209),$B209,$A209),Radionuclide_specific,9,FALSE)*VLOOKUP($B$204,Other_food_cons,4,FALSE)*Other_F_local_coll</f>
        <v>7.392620539296607E-18</v>
      </c>
      <c r="P209" s="57">
        <f>Concentrations!P57*VLOOKUP(IF(ISBLANK($A209),$B209,$A209),Radionuclide_specific,9,FALSE)*VLOOKUP($B$204,Other_food_cons,4,FALSE)*Other_F_local_coll</f>
        <v>2.4609143374647758E-18</v>
      </c>
      <c r="Q209" s="57">
        <f>Concentrations!Q57*VLOOKUP(IF(ISBLANK($A209),$B209,$A209),Radionuclide_specific,9,FALSE)*VLOOKUP($B$204,Other_food_cons,4,FALSE)*Other_F_local_coll</f>
        <v>1.3325538433966894E-18</v>
      </c>
      <c r="R209" s="44">
        <f>Concentrations!R57*VLOOKUP(IF(ISBLANK($A209),$B209,$A209),Radionuclide_specific,9,FALSE)*VLOOKUP($B$204,Other_food_cons,5,FALSE)*Other_F_local</f>
        <v>3.4056335967118699E-16</v>
      </c>
      <c r="S209" s="44">
        <f>Concentrations!S57*VLOOKUP(IF(ISBLANK($A209),$B209,$A209),Radionuclide_specific,9,FALSE)*VLOOKUP($B$204,Other_food_cons,5,FALSE)*Other_F_local_coll</f>
        <v>8.5948939433989197E-17</v>
      </c>
      <c r="T209" s="44">
        <f>Concentrations!T57*VLOOKUP(IF(ISBLANK($A209),$B209,$A209),Radionuclide_specific,9,FALSE)*VLOOKUP($B$204,Other_food_cons,5,FALSE)*Other_F_local_coll</f>
        <v>1.0008348195056358E-17</v>
      </c>
      <c r="U209" s="44">
        <f>Concentrations!U57*VLOOKUP(IF(ISBLANK($A209),$B209,$A209),Radionuclide_specific,9,FALSE)*VLOOKUP($B$204,Other_food_cons,5,FALSE)*Other_F_local_coll</f>
        <v>3.3316585690596489E-18</v>
      </c>
      <c r="V209" s="44">
        <f>Concentrations!V57*VLOOKUP(IF(ISBLANK($A209),$B209,$A209),Radionuclide_specific,9,FALSE)*VLOOKUP($B$204,Other_food_cons,5,FALSE)*Other_F_local_coll</f>
        <v>1.8040507804345693E-18</v>
      </c>
      <c r="W209" s="57">
        <f t="shared" si="157"/>
        <v>3.9884647237120379E-15</v>
      </c>
      <c r="X209" s="57">
        <f t="shared" si="158"/>
        <v>1.0065801362304655E-15</v>
      </c>
      <c r="Y209" s="57">
        <f t="shared" si="159"/>
        <v>1.172115043648559E-16</v>
      </c>
      <c r="Z209" s="57">
        <f t="shared" si="160"/>
        <v>3.9018298054661718E-17</v>
      </c>
      <c r="AA209" s="57">
        <f t="shared" si="161"/>
        <v>2.112791259898183E-17</v>
      </c>
    </row>
    <row r="210" spans="1:27">
      <c r="A210" s="4" t="s">
        <v>9</v>
      </c>
      <c r="B210" s="107"/>
      <c r="C210" s="57">
        <f>Concentrations!C58*VLOOKUP(IF(ISBLANK($A210),$B210,$A210),Radionuclide_specific,9,FALSE)*VLOOKUP($B$204,Other_food_cons,2,FALSE)*Other_F_local</f>
        <v>1.3870636206387938E-12</v>
      </c>
      <c r="D210" s="57">
        <f>Concentrations!D58*VLOOKUP(IF(ISBLANK($A210),$B210,$A210),Radionuclide_specific,9,FALSE)*VLOOKUP($B$204,Other_food_cons,2,FALSE)*Other_F_local_coll</f>
        <v>2.2087997029255944E-13</v>
      </c>
      <c r="E210" s="57">
        <f>Concentrations!E58*VLOOKUP(IF(ISBLANK($A210),$B210,$A210),Radionuclide_specific,9,FALSE)*VLOOKUP($B$204,Other_food_cons,2,FALSE)*Other_F_local_coll</f>
        <v>1.7978124202726196E-14</v>
      </c>
      <c r="F210" s="57">
        <f>Concentrations!F58*VLOOKUP(IF(ISBLANK($A210),$B210,$A210),Radionuclide_specific,9,FALSE)*VLOOKUP($B$204,Other_food_cons,2,FALSE)*Other_F_local_coll</f>
        <v>4.9845733302441704E-15</v>
      </c>
      <c r="G210" s="57">
        <f>Concentrations!G58*VLOOKUP(IF(ISBLANK($A210),$B210,$A210),Radionuclide_specific,9,FALSE)*VLOOKUP($B$204,Other_food_cons,2,FALSE)*Other_F_local_coll</f>
        <v>2.4380315618882506E-15</v>
      </c>
      <c r="H210" s="44">
        <f>Concentrations!H58*VLOOKUP(IF(ISBLANK($A210),$B210,$A210),Radionuclide_specific,9,FALSE)*VLOOKUP($B$204,Other_food_cons,3,FALSE)*Other_F_local</f>
        <v>3.0907066793592962E-13</v>
      </c>
      <c r="I210" s="44">
        <f>Concentrations!I58*VLOOKUP(IF(ISBLANK($A210),$B210,$A210),Radionuclide_specific,9,FALSE)*VLOOKUP($B$204,Other_food_cons,3,FALSE)*Other_F_local_coll</f>
        <v>4.9217295397416548E-14</v>
      </c>
      <c r="J210" s="44">
        <f>Concentrations!J58*VLOOKUP(IF(ISBLANK($A210),$B210,$A210),Radionuclide_specific,9,FALSE)*VLOOKUP($B$204,Other_food_cons,3,FALSE)*Other_F_local_coll</f>
        <v>4.0059524111898412E-15</v>
      </c>
      <c r="K210" s="44">
        <f>Concentrations!K58*VLOOKUP(IF(ISBLANK($A210),$B210,$A210),Radionuclide_specific,9,FALSE)*VLOOKUP($B$204,Other_food_cons,3,FALSE)*Other_F_local_coll</f>
        <v>1.1106811436988669E-15</v>
      </c>
      <c r="L210" s="44">
        <f>Concentrations!L58*VLOOKUP(IF(ISBLANK($A210),$B210,$A210),Radionuclide_specific,9,FALSE)*VLOOKUP($B$204,Other_food_cons,3,FALSE)*Other_F_local_coll</f>
        <v>5.4325124822656207E-16</v>
      </c>
      <c r="M210" s="57">
        <f>Concentrations!M58*VLOOKUP(IF(ISBLANK($A210),$B210,$A210),Radionuclide_specific,9,FALSE)*VLOOKUP($B$204,Other_food_cons,4,FALSE)*Other_F_local</f>
        <v>3.2433042661928661E-13</v>
      </c>
      <c r="N210" s="57">
        <f>Concentrations!N58*VLOOKUP(IF(ISBLANK($A210),$B210,$A210),Radionuclide_specific,9,FALSE)*VLOOKUP($B$204,Other_food_cons,4,FALSE)*Other_F_local_coll</f>
        <v>5.164730292879369E-14</v>
      </c>
      <c r="O210" s="57">
        <f>Concentrations!O58*VLOOKUP(IF(ISBLANK($A210),$B210,$A210),Radionuclide_specific,9,FALSE)*VLOOKUP($B$204,Other_food_cons,4,FALSE)*Other_F_local_coll</f>
        <v>4.2037384628394972E-15</v>
      </c>
      <c r="P210" s="57">
        <f>Concentrations!P58*VLOOKUP(IF(ISBLANK($A210),$B210,$A210),Radionuclide_specific,9,FALSE)*VLOOKUP($B$204,Other_food_cons,4,FALSE)*Other_F_local_coll</f>
        <v>1.1655188490695793E-15</v>
      </c>
      <c r="Q210" s="57">
        <f>Concentrations!Q58*VLOOKUP(IF(ISBLANK($A210),$B210,$A210),Radionuclide_specific,9,FALSE)*VLOOKUP($B$204,Other_food_cons,4,FALSE)*Other_F_local_coll</f>
        <v>5.7007321424401776E-16</v>
      </c>
      <c r="R210" s="44">
        <f>Concentrations!R58*VLOOKUP(IF(ISBLANK($A210),$B210,$A210),Radionuclide_specific,9,FALSE)*VLOOKUP($B$204,Other_food_cons,5,FALSE)*Other_F_local</f>
        <v>8.106242178883838E-13</v>
      </c>
      <c r="S210" s="44">
        <f>Concentrations!S58*VLOOKUP(IF(ISBLANK($A210),$B210,$A210),Radionuclide_specific,9,FALSE)*VLOOKUP($B$204,Other_food_cons,5,FALSE)*Other_F_local_coll</f>
        <v>1.2908611436521999E-13</v>
      </c>
      <c r="T210" s="44">
        <f>Concentrations!T58*VLOOKUP(IF(ISBLANK($A210),$B210,$A210),Radionuclide_specific,9,FALSE)*VLOOKUP($B$204,Other_food_cons,5,FALSE)*Other_F_local_coll</f>
        <v>1.0506729939484329E-14</v>
      </c>
      <c r="U210" s="44">
        <f>Concentrations!U58*VLOOKUP(IF(ISBLANK($A210),$B210,$A210),Radionuclide_specific,9,FALSE)*VLOOKUP($B$204,Other_food_cons,5,FALSE)*Other_F_local_coll</f>
        <v>2.9130717562007906E-15</v>
      </c>
      <c r="V210" s="44">
        <f>Concentrations!V58*VLOOKUP(IF(ISBLANK($A210),$B210,$A210),Radionuclide_specific,9,FALSE)*VLOOKUP($B$204,Other_food_cons,5,FALSE)*Other_F_local_coll</f>
        <v>1.4248282476997609E-15</v>
      </c>
      <c r="W210" s="57">
        <f t="shared" si="157"/>
        <v>2.8310889330823939E-12</v>
      </c>
      <c r="X210" s="57">
        <f t="shared" si="158"/>
        <v>4.5083068298398968E-13</v>
      </c>
      <c r="Y210" s="57">
        <f t="shared" si="159"/>
        <v>3.6694545016239864E-14</v>
      </c>
      <c r="Z210" s="57">
        <f t="shared" si="160"/>
        <v>1.0173845079213407E-14</v>
      </c>
      <c r="AA210" s="57">
        <f t="shared" si="161"/>
        <v>4.9761842720585913E-15</v>
      </c>
    </row>
    <row r="211" spans="1:27">
      <c r="A211" s="4" t="s">
        <v>268</v>
      </c>
      <c r="B211" s="107"/>
      <c r="C211" s="57">
        <f>Concentrations!C59*VLOOKUP(IF(ISBLANK($A211),$B211,$A211),Radionuclide_specific,9,FALSE)*VLOOKUP($B$204,Other_food_cons,2,FALSE)*Other_F_local</f>
        <v>6.819999108859116E-13</v>
      </c>
      <c r="D211" s="57">
        <f>Concentrations!D59*VLOOKUP(IF(ISBLANK($A211),$B211,$A211),Radionuclide_specific,9,FALSE)*VLOOKUP($B$204,Other_food_cons,2,FALSE)*Other_F_local_coll</f>
        <v>1.0350176882456957E-13</v>
      </c>
      <c r="E211" s="57">
        <f>Concentrations!E59*VLOOKUP(IF(ISBLANK($A211),$B211,$A211),Radionuclide_specific,9,FALSE)*VLOOKUP($B$204,Other_food_cons,2,FALSE)*Other_F_local_coll</f>
        <v>8.0351175214124806E-15</v>
      </c>
      <c r="F211" s="57">
        <f>Concentrations!F59*VLOOKUP(IF(ISBLANK($A211),$B211,$A211),Radionuclide_specific,9,FALSE)*VLOOKUP($B$204,Other_food_cons,2,FALSE)*Other_F_local_coll</f>
        <v>2.1426540053862076E-15</v>
      </c>
      <c r="G211" s="57">
        <f>Concentrations!G59*VLOOKUP(IF(ISBLANK($A211),$B211,$A211),Radionuclide_specific,9,FALSE)*VLOOKUP($B$204,Other_food_cons,2,FALSE)*Other_F_local_coll</f>
        <v>1.0138303689413791E-15</v>
      </c>
      <c r="H211" s="44">
        <f>Concentrations!H59*VLOOKUP(IF(ISBLANK($A211),$B211,$A211),Radionuclide_specific,9,FALSE)*VLOOKUP($B$204,Other_food_cons,3,FALSE)*Other_F_local</f>
        <v>6.514564062512563E-13</v>
      </c>
      <c r="I211" s="44">
        <f>Concentrations!I59*VLOOKUP(IF(ISBLANK($A211),$B211,$A211),Radionuclide_specific,9,FALSE)*VLOOKUP($B$204,Other_food_cons,3,FALSE)*Other_F_local_coll</f>
        <v>9.8866421069638426E-14</v>
      </c>
      <c r="J211" s="44">
        <f>Concentrations!J59*VLOOKUP(IF(ISBLANK($A211),$B211,$A211),Radionuclide_specific,9,FALSE)*VLOOKUP($B$204,Other_food_cons,3,FALSE)*Other_F_local_coll</f>
        <v>7.6752631499706112E-15</v>
      </c>
      <c r="K211" s="44">
        <f>Concentrations!K59*VLOOKUP(IF(ISBLANK($A211),$B211,$A211),Radionuclide_specific,9,FALSE)*VLOOKUP($B$204,Other_food_cons,3,FALSE)*Other_F_local_coll</f>
        <v>2.0466948102318202E-15</v>
      </c>
      <c r="L211" s="44">
        <f>Concentrations!L59*VLOOKUP(IF(ISBLANK($A211),$B211,$A211),Radionuclide_specific,9,FALSE)*VLOOKUP($B$204,Other_food_cons,3,FALSE)*Other_F_local_coll</f>
        <v>9.6842576979371841E-16</v>
      </c>
      <c r="M211" s="57">
        <f>Concentrations!M59*VLOOKUP(IF(ISBLANK($A211),$B211,$A211),Radionuclide_specific,9,FALSE)*VLOOKUP($B$204,Other_food_cons,4,FALSE)*Other_F_local</f>
        <v>3.5912536807642466E-12</v>
      </c>
      <c r="N211" s="57">
        <f>Concentrations!N59*VLOOKUP(IF(ISBLANK($A211),$B211,$A211),Radionuclide_specific,9,FALSE)*VLOOKUP($B$204,Other_food_cons,4,FALSE)*Other_F_local_coll</f>
        <v>5.4501635898164457E-13</v>
      </c>
      <c r="O211" s="57">
        <f>Concentrations!O59*VLOOKUP(IF(ISBLANK($A211),$B211,$A211),Radionuclide_specific,9,FALSE)*VLOOKUP($B$204,Other_food_cons,4,FALSE)*Other_F_local_coll</f>
        <v>4.2311069127064838E-14</v>
      </c>
      <c r="P211" s="57">
        <f>Concentrations!P59*VLOOKUP(IF(ISBLANK($A211),$B211,$A211),Radionuclide_specific,9,FALSE)*VLOOKUP($B$204,Other_food_cons,4,FALSE)*Other_F_local_coll</f>
        <v>1.1282720071696172E-14</v>
      </c>
      <c r="Q211" s="57">
        <f>Concentrations!Q59*VLOOKUP(IF(ISBLANK($A211),$B211,$A211),Radionuclide_specific,9,FALSE)*VLOOKUP($B$204,Other_food_cons,4,FALSE)*Other_F_local_coll</f>
        <v>5.3385960701985692E-15</v>
      </c>
      <c r="R211" s="44">
        <f>Concentrations!R59*VLOOKUP(IF(ISBLANK($A211),$B211,$A211),Radionuclide_specific,9,FALSE)*VLOOKUP($B$204,Other_food_cons,5,FALSE)*Other_F_local</f>
        <v>1.2564655995023374E-11</v>
      </c>
      <c r="S211" s="44">
        <f>Concentrations!S59*VLOOKUP(IF(ISBLANK($A211),$B211,$A211),Radionuclide_specific,9,FALSE)*VLOOKUP($B$204,Other_food_cons,5,FALSE)*Other_F_local_coll</f>
        <v>1.9068391350196225E-12</v>
      </c>
      <c r="T211" s="44">
        <f>Concentrations!T59*VLOOKUP(IF(ISBLANK($A211),$B211,$A211),Radionuclide_specific,9,FALSE)*VLOOKUP($B$204,Other_food_cons,5,FALSE)*Other_F_local_coll</f>
        <v>1.4803299226973289E-13</v>
      </c>
      <c r="U211" s="44">
        <f>Concentrations!U59*VLOOKUP(IF(ISBLANK($A211),$B211,$A211),Radionuclide_specific,9,FALSE)*VLOOKUP($B$204,Other_food_cons,5,FALSE)*Other_F_local_coll</f>
        <v>3.9474653976223546E-14</v>
      </c>
      <c r="V211" s="44">
        <f>Concentrations!V59*VLOOKUP(IF(ISBLANK($A211),$B211,$A211),Radionuclide_specific,9,FALSE)*VLOOKUP($B$204,Other_food_cons,5,FALSE)*Other_F_local_coll</f>
        <v>1.8678052034506801E-14</v>
      </c>
      <c r="W211" s="57">
        <f t="shared" ref="W211" si="162">C211+H211+M211+R211</f>
        <v>1.7489365992924787E-11</v>
      </c>
      <c r="X211" s="57">
        <f t="shared" ref="X211" si="163">D211+I211+N211+S211</f>
        <v>2.6542236838954749E-12</v>
      </c>
      <c r="Y211" s="57">
        <f t="shared" ref="Y211" si="164">E211+J211+O211+T211</f>
        <v>2.0605444206818082E-13</v>
      </c>
      <c r="Z211" s="57">
        <f t="shared" ref="Z211" si="165">F211+K211+P211+U211</f>
        <v>5.4946722863537746E-14</v>
      </c>
      <c r="AA211" s="57">
        <f t="shared" ref="AA211" si="166">G211+L211+Q211+V211</f>
        <v>2.5998904243440467E-14</v>
      </c>
    </row>
    <row r="212" spans="1:27">
      <c r="A212" s="4" t="s">
        <v>19</v>
      </c>
      <c r="B212" s="107"/>
      <c r="C212" s="57">
        <f>Concentrations!C60*VLOOKUP(IF(ISBLANK($A212),$B212,$A212),Radionuclide_specific,9,FALSE)*VLOOKUP($B$204,Other_food_cons,2,FALSE)*Other_F_local</f>
        <v>0</v>
      </c>
      <c r="D212" s="57">
        <f>Concentrations!D60*VLOOKUP(IF(ISBLANK($A212),$B212,$A212),Radionuclide_specific,9,FALSE)*VLOOKUP($B$204,Other_food_cons,2,FALSE)*Other_F_local_coll</f>
        <v>0</v>
      </c>
      <c r="E212" s="57">
        <f>Concentrations!E60*VLOOKUP(IF(ISBLANK($A212),$B212,$A212),Radionuclide_specific,9,FALSE)*VLOOKUP($B$204,Other_food_cons,2,FALSE)*Other_F_local_coll</f>
        <v>0</v>
      </c>
      <c r="F212" s="57">
        <f>Concentrations!F60*VLOOKUP(IF(ISBLANK($A212),$B212,$A212),Radionuclide_specific,9,FALSE)*VLOOKUP($B$204,Other_food_cons,2,FALSE)*Other_F_local_coll</f>
        <v>0</v>
      </c>
      <c r="G212" s="57">
        <f>Concentrations!G60*VLOOKUP(IF(ISBLANK($A212),$B212,$A212),Radionuclide_specific,9,FALSE)*VLOOKUP($B$204,Other_food_cons,2,FALSE)*Other_F_local_coll</f>
        <v>0</v>
      </c>
      <c r="H212" s="44">
        <f>Concentrations!H60*VLOOKUP(IF(ISBLANK($A212),$B212,$A212),Radionuclide_specific,9,FALSE)*VLOOKUP($B$204,Other_food_cons,3,FALSE)*Other_F_local</f>
        <v>0</v>
      </c>
      <c r="I212" s="44">
        <f>Concentrations!I60*VLOOKUP(IF(ISBLANK($A212),$B212,$A212),Radionuclide_specific,9,FALSE)*VLOOKUP($B$204,Other_food_cons,3,FALSE)*Other_F_local_coll</f>
        <v>0</v>
      </c>
      <c r="J212" s="44">
        <f>Concentrations!J60*VLOOKUP(IF(ISBLANK($A212),$B212,$A212),Radionuclide_specific,9,FALSE)*VLOOKUP($B$204,Other_food_cons,3,FALSE)*Other_F_local_coll</f>
        <v>0</v>
      </c>
      <c r="K212" s="44">
        <f>Concentrations!K60*VLOOKUP(IF(ISBLANK($A212),$B212,$A212),Radionuclide_specific,9,FALSE)*VLOOKUP($B$204,Other_food_cons,3,FALSE)*Other_F_local_coll</f>
        <v>0</v>
      </c>
      <c r="L212" s="44">
        <f>Concentrations!L60*VLOOKUP(IF(ISBLANK($A212),$B212,$A212),Radionuclide_specific,9,FALSE)*VLOOKUP($B$204,Other_food_cons,3,FALSE)*Other_F_local_coll</f>
        <v>0</v>
      </c>
      <c r="M212" s="57">
        <f>Concentrations!M60*VLOOKUP(IF(ISBLANK($A212),$B212,$A212),Radionuclide_specific,9,FALSE)*VLOOKUP($B$204,Other_food_cons,4,FALSE)*Other_F_local</f>
        <v>0</v>
      </c>
      <c r="N212" s="57">
        <f>Concentrations!N60*VLOOKUP(IF(ISBLANK($A212),$B212,$A212),Radionuclide_specific,9,FALSE)*VLOOKUP($B$204,Other_food_cons,4,FALSE)*Other_F_local_coll</f>
        <v>0</v>
      </c>
      <c r="O212" s="57">
        <f>Concentrations!O60*VLOOKUP(IF(ISBLANK($A212),$B212,$A212),Radionuclide_specific,9,FALSE)*VLOOKUP($B$204,Other_food_cons,4,FALSE)*Other_F_local_coll</f>
        <v>0</v>
      </c>
      <c r="P212" s="57">
        <f>Concentrations!P60*VLOOKUP(IF(ISBLANK($A212),$B212,$A212),Radionuclide_specific,9,FALSE)*VLOOKUP($B$204,Other_food_cons,4,FALSE)*Other_F_local_coll</f>
        <v>0</v>
      </c>
      <c r="Q212" s="57">
        <f>Concentrations!Q60*VLOOKUP(IF(ISBLANK($A212),$B212,$A212),Radionuclide_specific,9,FALSE)*VLOOKUP($B$204,Other_food_cons,4,FALSE)*Other_F_local_coll</f>
        <v>0</v>
      </c>
      <c r="R212" s="44">
        <f>Concentrations!R60*VLOOKUP(IF(ISBLANK($A212),$B212,$A212),Radionuclide_specific,9,FALSE)*VLOOKUP($B$204,Other_food_cons,5,FALSE)*Other_F_local</f>
        <v>0</v>
      </c>
      <c r="S212" s="44">
        <f>Concentrations!S60*VLOOKUP(IF(ISBLANK($A212),$B212,$A212),Radionuclide_specific,9,FALSE)*VLOOKUP($B$204,Other_food_cons,5,FALSE)*Other_F_local_coll</f>
        <v>0</v>
      </c>
      <c r="T212" s="44">
        <f>Concentrations!T60*VLOOKUP(IF(ISBLANK($A212),$B212,$A212),Radionuclide_specific,9,FALSE)*VLOOKUP($B$204,Other_food_cons,5,FALSE)*Other_F_local_coll</f>
        <v>0</v>
      </c>
      <c r="U212" s="44">
        <f>Concentrations!U60*VLOOKUP(IF(ISBLANK($A212),$B212,$A212),Radionuclide_specific,9,FALSE)*VLOOKUP($B$204,Other_food_cons,5,FALSE)*Other_F_local_coll</f>
        <v>0</v>
      </c>
      <c r="V212" s="44">
        <f>Concentrations!V60*VLOOKUP(IF(ISBLANK($A212),$B212,$A212),Radionuclide_specific,9,FALSE)*VLOOKUP($B$204,Other_food_cons,5,FALSE)*Other_F_local_coll</f>
        <v>0</v>
      </c>
      <c r="W212" s="57">
        <f t="shared" si="157"/>
        <v>0</v>
      </c>
      <c r="X212" s="57">
        <f t="shared" si="158"/>
        <v>0</v>
      </c>
      <c r="Y212" s="57">
        <f t="shared" si="159"/>
        <v>0</v>
      </c>
      <c r="Z212" s="57">
        <f t="shared" si="160"/>
        <v>0</v>
      </c>
      <c r="AA212" s="57">
        <f t="shared" si="161"/>
        <v>0</v>
      </c>
    </row>
    <row r="213" spans="1:27">
      <c r="A213" s="4" t="s">
        <v>262</v>
      </c>
      <c r="B213" s="107"/>
      <c r="C213" s="57">
        <f>Concentrations!C61*VLOOKUP(IF(ISBLANK($A213),$B213,$A213),Radionuclide_specific,9,FALSE)*VLOOKUP($B$204,Other_food_cons,2,FALSE)*Other_F_local</f>
        <v>1.4535237005474894E-13</v>
      </c>
      <c r="D213" s="57">
        <f>Concentrations!D61*VLOOKUP(IF(ISBLANK($A213),$B213,$A213),Radionuclide_specific,9,FALSE)*VLOOKUP($B$204,Other_food_cons,2,FALSE)*Other_F_local_coll</f>
        <v>2.2091807515387899E-14</v>
      </c>
      <c r="E213" s="57">
        <f>Concentrations!E61*VLOOKUP(IF(ISBLANK($A213),$B213,$A213),Radionuclide_specific,9,FALSE)*VLOOKUP($B$204,Other_food_cons,2,FALSE)*Other_F_local_coll</f>
        <v>1.7292700414472268E-15</v>
      </c>
      <c r="F213" s="57">
        <f>Concentrations!F61*VLOOKUP(IF(ISBLANK($A213),$B213,$A213),Radionuclide_specific,9,FALSE)*VLOOKUP($B$204,Other_food_cons,2,FALSE)*Other_F_local_coll</f>
        <v>4.680361756480592E-16</v>
      </c>
      <c r="G213" s="57">
        <f>Concentrations!G61*VLOOKUP(IF(ISBLANK($A213),$B213,$A213),Radionuclide_specific,9,FALSE)*VLOOKUP($B$204,Other_food_cons,2,FALSE)*Other_F_local_coll</f>
        <v>2.2514737237493685E-16</v>
      </c>
      <c r="H213" s="44">
        <f>Concentrations!H61*VLOOKUP(IF(ISBLANK($A213),$B213,$A213),Radionuclide_specific,9,FALSE)*VLOOKUP($B$204,Other_food_cons,3,FALSE)*Other_F_local</f>
        <v>6.3009977378827308E-13</v>
      </c>
      <c r="I213" s="44">
        <f>Concentrations!I61*VLOOKUP(IF(ISBLANK($A213),$B213,$A213),Radionuclide_specific,9,FALSE)*VLOOKUP($B$204,Other_food_cons,3,FALSE)*Other_F_local_coll</f>
        <v>9.5767567551714595E-14</v>
      </c>
      <c r="J213" s="44">
        <f>Concentrations!J61*VLOOKUP(IF(ISBLANK($A213),$B213,$A213),Radionuclide_specific,9,FALSE)*VLOOKUP($B$204,Other_food_cons,3,FALSE)*Other_F_local_coll</f>
        <v>7.4963529079320689E-15</v>
      </c>
      <c r="K213" s="44">
        <f>Concentrations!K61*VLOOKUP(IF(ISBLANK($A213),$B213,$A213),Radionuclide_specific,9,FALSE)*VLOOKUP($B$204,Other_food_cons,3,FALSE)*Other_F_local_coll</f>
        <v>2.0289279651201348E-15</v>
      </c>
      <c r="L213" s="44">
        <f>Concentrations!L61*VLOOKUP(IF(ISBLANK($A213),$B213,$A213),Radionuclide_specific,9,FALSE)*VLOOKUP($B$204,Other_food_cons,3,FALSE)*Other_F_local_coll</f>
        <v>9.7600959894246148E-16</v>
      </c>
      <c r="M213" s="57">
        <f>Concentrations!M61*VLOOKUP(IF(ISBLANK($A213),$B213,$A213),Radionuclide_specific,9,FALSE)*VLOOKUP($B$204,Other_food_cons,4,FALSE)*Other_F_local</f>
        <v>2.1267532533889597E-13</v>
      </c>
      <c r="N213" s="57">
        <f>Concentrations!N61*VLOOKUP(IF(ISBLANK($A213),$B213,$A213),Radionuclide_specific,9,FALSE)*VLOOKUP($B$204,Other_food_cons,4,FALSE)*Other_F_local_coll</f>
        <v>3.232408490408295E-14</v>
      </c>
      <c r="O213" s="57">
        <f>Concentrations!O61*VLOOKUP(IF(ISBLANK($A213),$B213,$A213),Radionuclide_specific,9,FALSE)*VLOOKUP($B$204,Other_food_cons,4,FALSE)*Other_F_local_coll</f>
        <v>2.5302172130049783E-15</v>
      </c>
      <c r="P213" s="57">
        <f>Concentrations!P61*VLOOKUP(IF(ISBLANK($A213),$B213,$A213),Radionuclide_specific,9,FALSE)*VLOOKUP($B$204,Other_food_cons,4,FALSE)*Other_F_local_coll</f>
        <v>6.848168068317749E-16</v>
      </c>
      <c r="Q213" s="57">
        <f>Concentrations!Q61*VLOOKUP(IF(ISBLANK($A213),$B213,$A213),Radionuclide_specific,9,FALSE)*VLOOKUP($B$204,Other_food_cons,4,FALSE)*Other_F_local_coll</f>
        <v>3.2942903270859192E-16</v>
      </c>
      <c r="R213" s="44">
        <f>Concentrations!R61*VLOOKUP(IF(ISBLANK($A213),$B213,$A213),Radionuclide_specific,9,FALSE)*VLOOKUP($B$204,Other_food_cons,5,FALSE)*Other_F_local</f>
        <v>3.7087705452632155E-13</v>
      </c>
      <c r="S213" s="44">
        <f>Concentrations!S61*VLOOKUP(IF(ISBLANK($A213),$B213,$A213),Radionuclide_specific,9,FALSE)*VLOOKUP($B$204,Other_food_cons,5,FALSE)*Other_F_local_coll</f>
        <v>5.6368840063518636E-14</v>
      </c>
      <c r="T213" s="44">
        <f>Concentrations!T61*VLOOKUP(IF(ISBLANK($A213),$B213,$A213),Radionuclide_specific,9,FALSE)*VLOOKUP($B$204,Other_food_cons,5,FALSE)*Other_F_local_coll</f>
        <v>4.4123572199819346E-15</v>
      </c>
      <c r="U213" s="44">
        <f>Concentrations!U61*VLOOKUP(IF(ISBLANK($A213),$B213,$A213),Radionuclide_specific,9,FALSE)*VLOOKUP($B$204,Other_food_cons,5,FALSE)*Other_F_local_coll</f>
        <v>1.1942280553852239E-15</v>
      </c>
      <c r="V213" s="44">
        <f>Concentrations!V61*VLOOKUP(IF(ISBLANK($A213),$B213,$A213),Radionuclide_specific,9,FALSE)*VLOOKUP($B$204,Other_food_cons,5,FALSE)*Other_F_local_coll</f>
        <v>5.7447975749762668E-16</v>
      </c>
      <c r="W213" s="57">
        <f t="shared" si="157"/>
        <v>1.3590045237082395E-12</v>
      </c>
      <c r="X213" s="57">
        <f t="shared" si="158"/>
        <v>2.0655230003470405E-13</v>
      </c>
      <c r="Y213" s="57">
        <f t="shared" si="159"/>
        <v>1.6168197382366209E-14</v>
      </c>
      <c r="Z213" s="57">
        <f t="shared" si="160"/>
        <v>4.3760090029851925E-15</v>
      </c>
      <c r="AA213" s="57">
        <f t="shared" si="161"/>
        <v>2.1050657615236167E-15</v>
      </c>
    </row>
    <row r="214" spans="1:27">
      <c r="A214" s="4" t="s">
        <v>261</v>
      </c>
      <c r="B214" s="107"/>
      <c r="C214" s="57">
        <f>Concentrations!C62*VLOOKUP(IF(ISBLANK($A214),$B214,$A214),Radionuclide_specific,9,FALSE)*VLOOKUP($B$204,Other_food_cons,2,FALSE)*Other_F_local</f>
        <v>9.347698592768234E-14</v>
      </c>
      <c r="D214" s="57">
        <f>Concentrations!D62*VLOOKUP(IF(ISBLANK($A214),$B214,$A214),Radionuclide_specific,9,FALSE)*VLOOKUP($B$204,Other_food_cons,2,FALSE)*Other_F_local_coll</f>
        <v>1.4179386574372095E-14</v>
      </c>
      <c r="E214" s="57">
        <f>Concentrations!E62*VLOOKUP(IF(ISBLANK($A214),$B214,$A214),Radionuclide_specific,9,FALSE)*VLOOKUP($B$204,Other_food_cons,2,FALSE)*Other_F_local_coll</f>
        <v>1.0978203681760533E-15</v>
      </c>
      <c r="F214" s="57">
        <f>Concentrations!F62*VLOOKUP(IF(ISBLANK($A214),$B214,$A214),Radionuclide_specific,9,FALSE)*VLOOKUP($B$204,Other_food_cons,2,FALSE)*Other_F_local_coll</f>
        <v>2.9132917699411464E-16</v>
      </c>
      <c r="G214" s="57">
        <f>Concentrations!G62*VLOOKUP(IF(ISBLANK($A214),$B214,$A214),Radionuclide_specific,9,FALSE)*VLOOKUP($B$204,Other_food_cons,2,FALSE)*Other_F_local_coll</f>
        <v>1.3710585172424309E-16</v>
      </c>
      <c r="H214" s="44">
        <f>Concentrations!H62*VLOOKUP(IF(ISBLANK($A214),$B214,$A214),Radionuclide_specific,9,FALSE)*VLOOKUP($B$204,Other_food_cons,3,FALSE)*Other_F_local</f>
        <v>4.71312346378804E-13</v>
      </c>
      <c r="I214" s="44">
        <f>Concentrations!I62*VLOOKUP(IF(ISBLANK($A214),$B214,$A214),Radionuclide_specific,9,FALSE)*VLOOKUP($B$204,Other_food_cons,3,FALSE)*Other_F_local_coll</f>
        <v>7.1492676943495014E-14</v>
      </c>
      <c r="J214" s="44">
        <f>Concentrations!J62*VLOOKUP(IF(ISBLANK($A214),$B214,$A214),Radionuclide_specific,9,FALSE)*VLOOKUP($B$204,Other_food_cons,3,FALSE)*Other_F_local_coll</f>
        <v>5.5352265425822853E-15</v>
      </c>
      <c r="K214" s="44">
        <f>Concentrations!K62*VLOOKUP(IF(ISBLANK($A214),$B214,$A214),Radionuclide_specific,9,FALSE)*VLOOKUP($B$204,Other_food_cons,3,FALSE)*Other_F_local_coll</f>
        <v>1.4688860216773404E-15</v>
      </c>
      <c r="L214" s="44">
        <f>Concentrations!L62*VLOOKUP(IF(ISBLANK($A214),$B214,$A214),Radionuclide_specific,9,FALSE)*VLOOKUP($B$204,Other_food_cons,3,FALSE)*Other_F_local_coll</f>
        <v>6.9128973337255272E-16</v>
      </c>
      <c r="M214" s="57">
        <f>Concentrations!M62*VLOOKUP(IF(ISBLANK($A214),$B214,$A214),Radionuclide_specific,9,FALSE)*VLOOKUP($B$204,Other_food_cons,4,FALSE)*Other_F_local</f>
        <v>9.5892630431015213E-13</v>
      </c>
      <c r="N214" s="57">
        <f>Concentrations!N62*VLOOKUP(IF(ISBLANK($A214),$B214,$A214),Radionuclide_specific,9,FALSE)*VLOOKUP($B$204,Other_food_cons,4,FALSE)*Other_F_local_coll</f>
        <v>1.4545812137831244E-13</v>
      </c>
      <c r="O214" s="57">
        <f>Concentrations!O62*VLOOKUP(IF(ISBLANK($A214),$B214,$A214),Radionuclide_specific,9,FALSE)*VLOOKUP($B$204,Other_food_cons,4,FALSE)*Other_F_local_coll</f>
        <v>1.1261903857981768E-14</v>
      </c>
      <c r="P214" s="57">
        <f>Concentrations!P62*VLOOKUP(IF(ISBLANK($A214),$B214,$A214),Radionuclide_specific,9,FALSE)*VLOOKUP($B$204,Other_food_cons,4,FALSE)*Other_F_local_coll</f>
        <v>2.9885774371117556E-15</v>
      </c>
      <c r="Q214" s="57">
        <f>Concentrations!Q62*VLOOKUP(IF(ISBLANK($A214),$B214,$A214),Radionuclide_specific,9,FALSE)*VLOOKUP($B$204,Other_food_cons,4,FALSE)*Other_F_local_coll</f>
        <v>1.4064895908704005E-15</v>
      </c>
      <c r="R214" s="44">
        <f>Concentrations!R62*VLOOKUP(IF(ISBLANK($A214),$B214,$A214),Radionuclide_specific,9,FALSE)*VLOOKUP($B$204,Other_food_cons,5,FALSE)*Other_F_local</f>
        <v>1.4737665223503986E-12</v>
      </c>
      <c r="S214" s="44">
        <f>Concentrations!S62*VLOOKUP(IF(ISBLANK($A214),$B214,$A214),Radionuclide_specific,9,FALSE)*VLOOKUP($B$204,Other_food_cons,5,FALSE)*Other_F_local_coll</f>
        <v>2.235534771835836E-13</v>
      </c>
      <c r="T214" s="44">
        <f>Concentrations!T62*VLOOKUP(IF(ISBLANK($A214),$B214,$A214),Radionuclide_specific,9,FALSE)*VLOOKUP($B$204,Other_food_cons,5,FALSE)*Other_F_local_coll</f>
        <v>1.7308334132895068E-14</v>
      </c>
      <c r="U214" s="44">
        <f>Concentrations!U62*VLOOKUP(IF(ISBLANK($A214),$B214,$A214),Radionuclide_specific,9,FALSE)*VLOOKUP($B$204,Other_food_cons,5,FALSE)*Other_F_local_coll</f>
        <v>4.5931218660599928E-15</v>
      </c>
      <c r="V214" s="44">
        <f>Concentrations!V62*VLOOKUP(IF(ISBLANK($A214),$B214,$A214),Radionuclide_specific,9,FALSE)*VLOOKUP($B$204,Other_food_cons,5,FALSE)*Other_F_local_coll</f>
        <v>2.1616231234268797E-15</v>
      </c>
      <c r="W214" s="57">
        <f t="shared" si="157"/>
        <v>2.9974821589670368E-12</v>
      </c>
      <c r="X214" s="57">
        <f t="shared" si="158"/>
        <v>4.546836620797632E-13</v>
      </c>
      <c r="Y214" s="57">
        <f t="shared" si="159"/>
        <v>3.5203284901635179E-14</v>
      </c>
      <c r="Z214" s="57">
        <f t="shared" si="160"/>
        <v>9.3419145018432023E-15</v>
      </c>
      <c r="AA214" s="57">
        <f t="shared" si="161"/>
        <v>4.3965082993940756E-15</v>
      </c>
    </row>
    <row r="215" spans="1:27">
      <c r="A215" s="4" t="s">
        <v>10</v>
      </c>
      <c r="B215" s="107"/>
      <c r="C215" s="57">
        <f>Concentrations!C63*VLOOKUP(IF(ISBLANK($A215),$B215,$A215),Radionuclide_specific,9,FALSE)*VLOOKUP($B$204,Other_food_cons,2,FALSE)*Other_F_local</f>
        <v>8.5598199776243353E-13</v>
      </c>
      <c r="D215" s="57">
        <f>Concentrations!D63*VLOOKUP(IF(ISBLANK($A215),$B215,$A215),Radionuclide_specific,9,FALSE)*VLOOKUP($B$204,Other_food_cons,2,FALSE)*Other_F_local_coll</f>
        <v>1.3016189887046115E-13</v>
      </c>
      <c r="E215" s="57">
        <f>Concentrations!E63*VLOOKUP(IF(ISBLANK($A215),$B215,$A215),Radionuclide_specific,9,FALSE)*VLOOKUP($B$204,Other_food_cons,2,FALSE)*Other_F_local_coll</f>
        <v>1.0216043405561249E-14</v>
      </c>
      <c r="F215" s="57">
        <f>Concentrations!F63*VLOOKUP(IF(ISBLANK($A215),$B215,$A215),Radionuclide_specific,9,FALSE)*VLOOKUP($B$204,Other_food_cons,2,FALSE)*Other_F_local_coll</f>
        <v>2.7784363357841874E-15</v>
      </c>
      <c r="G215" s="57">
        <f>Concentrations!G63*VLOOKUP(IF(ISBLANK($A215),$B215,$A215),Radionuclide_specific,9,FALSE)*VLOOKUP($B$204,Other_food_cons,2,FALSE)*Other_F_local_coll</f>
        <v>1.3437623977617799E-15</v>
      </c>
      <c r="H215" s="44">
        <f>Concentrations!H63*VLOOKUP(IF(ISBLANK($A215),$B215,$A215),Radionuclide_specific,9,FALSE)*VLOOKUP($B$204,Other_food_cons,3,FALSE)*Other_F_local</f>
        <v>3.4853772801615859E-12</v>
      </c>
      <c r="I215" s="44">
        <f>Concentrations!I63*VLOOKUP(IF(ISBLANK($A215),$B215,$A215),Radionuclide_specific,9,FALSE)*VLOOKUP($B$204,Other_food_cons,3,FALSE)*Other_F_local_coll</f>
        <v>5.2999166600662965E-13</v>
      </c>
      <c r="J215" s="44">
        <f>Concentrations!J63*VLOOKUP(IF(ISBLANK($A215),$B215,$A215),Radionuclide_specific,9,FALSE)*VLOOKUP($B$204,Other_food_cons,3,FALSE)*Other_F_local_coll</f>
        <v>4.1597563584240179E-14</v>
      </c>
      <c r="K215" s="44">
        <f>Concentrations!K63*VLOOKUP(IF(ISBLANK($A215),$B215,$A215),Radionuclide_specific,9,FALSE)*VLOOKUP($B$204,Other_food_cons,3,FALSE)*Other_F_local_coll</f>
        <v>1.1313203904324692E-14</v>
      </c>
      <c r="L215" s="44">
        <f>Concentrations!L63*VLOOKUP(IF(ISBLANK($A215),$B215,$A215),Radionuclide_specific,9,FALSE)*VLOOKUP($B$204,Other_food_cons,3,FALSE)*Other_F_local_coll</f>
        <v>5.4715156899762429E-15</v>
      </c>
      <c r="M215" s="57">
        <f>Concentrations!M63*VLOOKUP(IF(ISBLANK($A215),$B215,$A215),Radionuclide_specific,9,FALSE)*VLOOKUP($B$204,Other_food_cons,4,FALSE)*Other_F_local</f>
        <v>2.5830699979165598E-11</v>
      </c>
      <c r="N215" s="57">
        <f>Concentrations!N63*VLOOKUP(IF(ISBLANK($A215),$B215,$A215),Radionuclide_specific,9,FALSE)*VLOOKUP($B$204,Other_food_cons,4,FALSE)*Other_F_local_coll</f>
        <v>3.9278547530558035E-12</v>
      </c>
      <c r="O215" s="57">
        <f>Concentrations!O63*VLOOKUP(IF(ISBLANK($A215),$B215,$A215),Radionuclide_specific,9,FALSE)*VLOOKUP($B$204,Other_food_cons,4,FALSE)*Other_F_local_coll</f>
        <v>3.0828633414370512E-13</v>
      </c>
      <c r="P215" s="57">
        <f>Concentrations!P63*VLOOKUP(IF(ISBLANK($A215),$B215,$A215),Radionuclide_specific,9,FALSE)*VLOOKUP($B$204,Other_food_cons,4,FALSE)*Other_F_local_coll</f>
        <v>8.3844000911771592E-14</v>
      </c>
      <c r="Q215" s="57">
        <f>Concentrations!Q63*VLOOKUP(IF(ISBLANK($A215),$B215,$A215),Radionuclide_specific,9,FALSE)*VLOOKUP($B$204,Other_food_cons,4,FALSE)*Other_F_local_coll</f>
        <v>4.0550295953189106E-14</v>
      </c>
      <c r="R215" s="44">
        <f>Concentrations!R63*VLOOKUP(IF(ISBLANK($A215),$B215,$A215),Radionuclide_specific,9,FALSE)*VLOOKUP($B$204,Other_food_cons,5,FALSE)*Other_F_local</f>
        <v>1.2055573241567934E-10</v>
      </c>
      <c r="S215" s="44">
        <f>Concentrations!S63*VLOOKUP(IF(ISBLANK($A215),$B215,$A215),Radionuclide_specific,9,FALSE)*VLOOKUP($B$204,Other_food_cons,5,FALSE)*Other_F_local_coll</f>
        <v>1.8331884422759873E-11</v>
      </c>
      <c r="T215" s="44">
        <f>Concentrations!T63*VLOOKUP(IF(ISBLANK($A215),$B215,$A215),Radionuclide_specific,9,FALSE)*VLOOKUP($B$204,Other_food_cons,5,FALSE)*Other_F_local_coll</f>
        <v>1.4388183377305352E-12</v>
      </c>
      <c r="U215" s="44">
        <f>Concentrations!U63*VLOOKUP(IF(ISBLANK($A215),$B215,$A215),Radionuclide_specific,9,FALSE)*VLOOKUP($B$204,Other_food_cons,5,FALSE)*Other_F_local_coll</f>
        <v>3.9131246720887441E-13</v>
      </c>
      <c r="V215" s="44">
        <f>Concentrations!V63*VLOOKUP(IF(ISBLANK($A215),$B215,$A215),Radionuclide_specific,9,FALSE)*VLOOKUP($B$204,Other_food_cons,5,FALSE)*Other_F_local_coll</f>
        <v>1.8925428394322533E-13</v>
      </c>
      <c r="W215" s="57">
        <f t="shared" ref="W215:W252" si="167">C215+H215+M215+R215</f>
        <v>1.5072779167276895E-10</v>
      </c>
      <c r="X215" s="57">
        <f t="shared" ref="X215:X252" si="168">D215+I215+N215+S215</f>
        <v>2.2919892740692768E-11</v>
      </c>
      <c r="Y215" s="57">
        <f t="shared" ref="Y215:Y252" si="169">E215+J215+O215+T215</f>
        <v>1.7989182788640417E-12</v>
      </c>
      <c r="Z215" s="57">
        <f t="shared" ref="Z215:Z252" si="170">F215+K215+P215+U215</f>
        <v>4.8924810836075487E-13</v>
      </c>
      <c r="AA215" s="57">
        <f t="shared" ref="AA215:AA252" si="171">G215+L215+Q215+V215</f>
        <v>2.3661985798415247E-13</v>
      </c>
    </row>
    <row r="216" spans="1:27">
      <c r="A216" s="4" t="s">
        <v>260</v>
      </c>
      <c r="B216" s="107"/>
      <c r="C216" s="57">
        <f>Concentrations!C64*VLOOKUP(IF(ISBLANK($A216),$B216,$A216),Radionuclide_specific,9,FALSE)*VLOOKUP($B$204,Other_food_cons,2,FALSE)*Other_F_local</f>
        <v>1.676454787014619E-12</v>
      </c>
      <c r="D216" s="57">
        <f>Concentrations!D64*VLOOKUP(IF(ISBLANK($A216),$B216,$A216),Radionuclide_specific,9,FALSE)*VLOOKUP($B$204,Other_food_cons,2,FALSE)*Other_F_local_coll</f>
        <v>2.5475951952563752E-13</v>
      </c>
      <c r="E216" s="57">
        <f>Concentrations!E64*VLOOKUP(IF(ISBLANK($A216),$B216,$A216),Radionuclide_specific,9,FALSE)*VLOOKUP($B$204,Other_food_cons,2,FALSE)*Other_F_local_coll</f>
        <v>1.9923700480101108E-14</v>
      </c>
      <c r="F216" s="57">
        <f>Concentrations!F64*VLOOKUP(IF(ISBLANK($A216),$B216,$A216),Radionuclide_specific,9,FALSE)*VLOOKUP($B$204,Other_food_cons,2,FALSE)*Other_F_local_coll</f>
        <v>5.3837023061730108E-15</v>
      </c>
      <c r="G216" s="57">
        <f>Concentrations!G64*VLOOKUP(IF(ISBLANK($A216),$B216,$A216),Radionuclide_specific,9,FALSE)*VLOOKUP($B$204,Other_food_cons,2,FALSE)*Other_F_local_coll</f>
        <v>2.585142753654081E-15</v>
      </c>
      <c r="H216" s="44">
        <f>Concentrations!H64*VLOOKUP(IF(ISBLANK($A216),$B216,$A216),Radionuclide_specific,9,FALSE)*VLOOKUP($B$204,Other_food_cons,3,FALSE)*Other_F_local</f>
        <v>5.9562237842131312E-12</v>
      </c>
      <c r="I216" s="44">
        <f>Concentrations!I64*VLOOKUP(IF(ISBLANK($A216),$B216,$A216),Radionuclide_specific,9,FALSE)*VLOOKUP($B$204,Other_food_cons,3,FALSE)*Other_F_local_coll</f>
        <v>9.051271297065288E-13</v>
      </c>
      <c r="J216" s="44">
        <f>Concentrations!J64*VLOOKUP(IF(ISBLANK($A216),$B216,$A216),Radionuclide_specific,9,FALSE)*VLOOKUP($B$204,Other_food_cons,3,FALSE)*Other_F_local_coll</f>
        <v>7.0786292352352012E-14</v>
      </c>
      <c r="K216" s="44">
        <f>Concentrations!K64*VLOOKUP(IF(ISBLANK($A216),$B216,$A216),Radionuclide_specific,9,FALSE)*VLOOKUP($B$204,Other_food_cons,3,FALSE)*Other_F_local_coll</f>
        <v>1.9127587556509005E-14</v>
      </c>
      <c r="L216" s="44">
        <f>Concentrations!L64*VLOOKUP(IF(ISBLANK($A216),$B216,$A216),Radionuclide_specific,9,FALSE)*VLOOKUP($B$204,Other_food_cons,3,FALSE)*Other_F_local_coll</f>
        <v>9.1846728430537749E-15</v>
      </c>
      <c r="M216" s="57">
        <f>Concentrations!M64*VLOOKUP(IF(ISBLANK($A216),$B216,$A216),Radionuclide_specific,9,FALSE)*VLOOKUP($B$204,Other_food_cons,4,FALSE)*Other_F_local</f>
        <v>9.0700828760107365E-12</v>
      </c>
      <c r="N216" s="57">
        <f>Concentrations!N64*VLOOKUP(IF(ISBLANK($A216),$B216,$A216),Radionuclide_specific,9,FALSE)*VLOOKUP($B$204,Other_food_cons,4,FALSE)*Other_F_local_coll</f>
        <v>1.3783192803338384E-12</v>
      </c>
      <c r="O216" s="57">
        <f>Concentrations!O64*VLOOKUP(IF(ISBLANK($A216),$B216,$A216),Radionuclide_specific,9,FALSE)*VLOOKUP($B$204,Other_food_cons,4,FALSE)*Other_F_local_coll</f>
        <v>1.0779271588536801E-13</v>
      </c>
      <c r="P216" s="57">
        <f>Concentrations!P64*VLOOKUP(IF(ISBLANK($A216),$B216,$A216),Radionuclide_specific,9,FALSE)*VLOOKUP($B$204,Other_food_cons,4,FALSE)*Other_F_local_coll</f>
        <v>2.9127314661265319E-14</v>
      </c>
      <c r="Q216" s="57">
        <f>Concentrations!Q64*VLOOKUP(IF(ISBLANK($A216),$B216,$A216),Radionuclide_specific,9,FALSE)*VLOOKUP($B$204,Other_food_cons,4,FALSE)*Other_F_local_coll</f>
        <v>1.3986335452395745E-14</v>
      </c>
      <c r="R216" s="44">
        <f>Concentrations!R64*VLOOKUP(IF(ISBLANK($A216),$B216,$A216),Radionuclide_specific,9,FALSE)*VLOOKUP($B$204,Other_food_cons,5,FALSE)*Other_F_local</f>
        <v>6.1643022055487152E-11</v>
      </c>
      <c r="S216" s="44">
        <f>Concentrations!S64*VLOOKUP(IF(ISBLANK($A216),$B216,$A216),Radionuclide_specific,9,FALSE)*VLOOKUP($B$204,Other_food_cons,5,FALSE)*Other_F_local_coll</f>
        <v>9.3674740306773579E-12</v>
      </c>
      <c r="T216" s="44">
        <f>Concentrations!T64*VLOOKUP(IF(ISBLANK($A216),$B216,$A216),Radionuclide_specific,9,FALSE)*VLOOKUP($B$204,Other_food_cons,5,FALSE)*Other_F_local_coll</f>
        <v>7.3259184657694141E-13</v>
      </c>
      <c r="U216" s="44">
        <f>Concentrations!U64*VLOOKUP(IF(ISBLANK($A216),$B216,$A216),Radionuclide_specific,9,FALSE)*VLOOKUP($B$204,Other_food_cons,5,FALSE)*Other_F_local_coll</f>
        <v>1.9795802581146859E-13</v>
      </c>
      <c r="V216" s="44">
        <f>Concentrations!V64*VLOOKUP(IF(ISBLANK($A216),$B216,$A216),Radionuclide_specific,9,FALSE)*VLOOKUP($B$204,Other_food_cons,5,FALSE)*Other_F_local_coll</f>
        <v>9.5055359091346442E-14</v>
      </c>
      <c r="W216" s="57">
        <f t="shared" ref="W216" si="172">C216+H216+M216+R216</f>
        <v>7.8345783502725643E-11</v>
      </c>
      <c r="X216" s="57">
        <f t="shared" ref="X216" si="173">D216+I216+N216+S216</f>
        <v>1.1905679960243362E-11</v>
      </c>
      <c r="Y216" s="57">
        <f t="shared" ref="Y216" si="174">E216+J216+O216+T216</f>
        <v>9.3109455529476253E-13</v>
      </c>
      <c r="Z216" s="57">
        <f t="shared" ref="Z216" si="175">F216+K216+P216+U216</f>
        <v>2.5159663033541595E-13</v>
      </c>
      <c r="AA216" s="57">
        <f t="shared" ref="AA216" si="176">G216+L216+Q216+V216</f>
        <v>1.2081151014045004E-13</v>
      </c>
    </row>
    <row r="217" spans="1:27">
      <c r="A217" s="4" t="s">
        <v>14</v>
      </c>
      <c r="B217" s="107"/>
      <c r="C217" s="57">
        <f>Concentrations!C65*VLOOKUP(IF(ISBLANK($A217),$B217,$A217),Radionuclide_specific,9,FALSE)*VLOOKUP($B$204,Other_food_cons,2,FALSE)*Other_F_local</f>
        <v>0</v>
      </c>
      <c r="D217" s="57">
        <f>Concentrations!D65*VLOOKUP(IF(ISBLANK($A217),$B217,$A217),Radionuclide_specific,9,FALSE)*VLOOKUP($B$204,Other_food_cons,2,FALSE)*Other_F_local_coll</f>
        <v>0</v>
      </c>
      <c r="E217" s="57">
        <f>Concentrations!E65*VLOOKUP(IF(ISBLANK($A217),$B217,$A217),Radionuclide_specific,9,FALSE)*VLOOKUP($B$204,Other_food_cons,2,FALSE)*Other_F_local_coll</f>
        <v>0</v>
      </c>
      <c r="F217" s="57">
        <f>Concentrations!F65*VLOOKUP(IF(ISBLANK($A217),$B217,$A217),Radionuclide_specific,9,FALSE)*VLOOKUP($B$204,Other_food_cons,2,FALSE)*Other_F_local_coll</f>
        <v>0</v>
      </c>
      <c r="G217" s="57">
        <f>Concentrations!G65*VLOOKUP(IF(ISBLANK($A217),$B217,$A217),Radionuclide_specific,9,FALSE)*VLOOKUP($B$204,Other_food_cons,2,FALSE)*Other_F_local_coll</f>
        <v>0</v>
      </c>
      <c r="H217" s="44">
        <f>Concentrations!H65*VLOOKUP(IF(ISBLANK($A217),$B217,$A217),Radionuclide_specific,9,FALSE)*VLOOKUP($B$204,Other_food_cons,3,FALSE)*Other_F_local</f>
        <v>0</v>
      </c>
      <c r="I217" s="44">
        <f>Concentrations!I65*VLOOKUP(IF(ISBLANK($A217),$B217,$A217),Radionuclide_specific,9,FALSE)*VLOOKUP($B$204,Other_food_cons,3,FALSE)*Other_F_local_coll</f>
        <v>0</v>
      </c>
      <c r="J217" s="44">
        <f>Concentrations!J65*VLOOKUP(IF(ISBLANK($A217),$B217,$A217),Radionuclide_specific,9,FALSE)*VLOOKUP($B$204,Other_food_cons,3,FALSE)*Other_F_local_coll</f>
        <v>0</v>
      </c>
      <c r="K217" s="44">
        <f>Concentrations!K65*VLOOKUP(IF(ISBLANK($A217),$B217,$A217),Radionuclide_specific,9,FALSE)*VLOOKUP($B$204,Other_food_cons,3,FALSE)*Other_F_local_coll</f>
        <v>0</v>
      </c>
      <c r="L217" s="44">
        <f>Concentrations!L65*VLOOKUP(IF(ISBLANK($A217),$B217,$A217),Radionuclide_specific,9,FALSE)*VLOOKUP($B$204,Other_food_cons,3,FALSE)*Other_F_local_coll</f>
        <v>0</v>
      </c>
      <c r="M217" s="57">
        <f>Concentrations!M65*VLOOKUP(IF(ISBLANK($A217),$B217,$A217),Radionuclide_specific,9,FALSE)*VLOOKUP($B$204,Other_food_cons,4,FALSE)*Other_F_local</f>
        <v>0</v>
      </c>
      <c r="N217" s="57">
        <f>Concentrations!N65*VLOOKUP(IF(ISBLANK($A217),$B217,$A217),Radionuclide_specific,9,FALSE)*VLOOKUP($B$204,Other_food_cons,4,FALSE)*Other_F_local_coll</f>
        <v>0</v>
      </c>
      <c r="O217" s="57">
        <f>Concentrations!O65*VLOOKUP(IF(ISBLANK($A217),$B217,$A217),Radionuclide_specific,9,FALSE)*VLOOKUP($B$204,Other_food_cons,4,FALSE)*Other_F_local_coll</f>
        <v>0</v>
      </c>
      <c r="P217" s="57">
        <f>Concentrations!P65*VLOOKUP(IF(ISBLANK($A217),$B217,$A217),Radionuclide_specific,9,FALSE)*VLOOKUP($B$204,Other_food_cons,4,FALSE)*Other_F_local_coll</f>
        <v>0</v>
      </c>
      <c r="Q217" s="57">
        <f>Concentrations!Q65*VLOOKUP(IF(ISBLANK($A217),$B217,$A217),Radionuclide_specific,9,FALSE)*VLOOKUP($B$204,Other_food_cons,4,FALSE)*Other_F_local_coll</f>
        <v>0</v>
      </c>
      <c r="R217" s="44">
        <f>Concentrations!R65*VLOOKUP(IF(ISBLANK($A217),$B217,$A217),Radionuclide_specific,9,FALSE)*VLOOKUP($B$204,Other_food_cons,5,FALSE)*Other_F_local</f>
        <v>0</v>
      </c>
      <c r="S217" s="44">
        <f>Concentrations!S65*VLOOKUP(IF(ISBLANK($A217),$B217,$A217),Radionuclide_specific,9,FALSE)*VLOOKUP($B$204,Other_food_cons,5,FALSE)*Other_F_local_coll</f>
        <v>0</v>
      </c>
      <c r="T217" s="44">
        <f>Concentrations!T65*VLOOKUP(IF(ISBLANK($A217),$B217,$A217),Radionuclide_specific,9,FALSE)*VLOOKUP($B$204,Other_food_cons,5,FALSE)*Other_F_local_coll</f>
        <v>0</v>
      </c>
      <c r="U217" s="44">
        <f>Concentrations!U65*VLOOKUP(IF(ISBLANK($A217),$B217,$A217),Radionuclide_specific,9,FALSE)*VLOOKUP($B$204,Other_food_cons,5,FALSE)*Other_F_local_coll</f>
        <v>0</v>
      </c>
      <c r="V217" s="44">
        <f>Concentrations!V65*VLOOKUP(IF(ISBLANK($A217),$B217,$A217),Radionuclide_specific,9,FALSE)*VLOOKUP($B$204,Other_food_cons,5,FALSE)*Other_F_local_coll</f>
        <v>0</v>
      </c>
      <c r="W217" s="57">
        <f t="shared" si="167"/>
        <v>0</v>
      </c>
      <c r="X217" s="57">
        <f t="shared" si="168"/>
        <v>0</v>
      </c>
      <c r="Y217" s="57">
        <f t="shared" si="169"/>
        <v>0</v>
      </c>
      <c r="Z217" s="57">
        <f t="shared" si="170"/>
        <v>0</v>
      </c>
      <c r="AA217" s="57">
        <f t="shared" si="171"/>
        <v>0</v>
      </c>
    </row>
    <row r="218" spans="1:27">
      <c r="A218" s="4" t="s">
        <v>21</v>
      </c>
      <c r="B218" s="107"/>
      <c r="C218" s="57">
        <f>Concentrations!C66*VLOOKUP(IF(ISBLANK($A218),$B218,$A218),Radionuclide_specific,9,FALSE)*VLOOKUP($B$204,Other_food_cons,2,FALSE)*Other_F_local</f>
        <v>4.715066510045396E-11</v>
      </c>
      <c r="D218" s="57">
        <f>Concentrations!D66*VLOOKUP(IF(ISBLANK($A218),$B218,$A218),Radionuclide_specific,9,FALSE)*VLOOKUP($B$204,Other_food_cons,2,FALSE)*Other_F_local_coll</f>
        <v>7.1703513863861739E-12</v>
      </c>
      <c r="E218" s="57">
        <f>Concentrations!E66*VLOOKUP(IF(ISBLANK($A218),$B218,$A218),Radionuclide_specific,9,FALSE)*VLOOKUP($B$204,Other_food_cons,2,FALSE)*Other_F_local_coll</f>
        <v>5.630211223383516E-13</v>
      </c>
      <c r="F218" s="57">
        <f>Concentrations!F66*VLOOKUP(IF(ISBLANK($A218),$B218,$A218),Radionuclide_specific,9,FALSE)*VLOOKUP($B$204,Other_food_cons,2,FALSE)*Other_F_local_coll</f>
        <v>1.5324140330797576E-13</v>
      </c>
      <c r="G218" s="57">
        <f>Concentrations!G66*VLOOKUP(IF(ISBLANK($A218),$B218,$A218),Radionuclide_specific,9,FALSE)*VLOOKUP($B$204,Other_food_cons,2,FALSE)*Other_F_local_coll</f>
        <v>7.4176945440229931E-14</v>
      </c>
      <c r="H218" s="44">
        <f>Concentrations!H66*VLOOKUP(IF(ISBLANK($A218),$B218,$A218),Radionuclide_specific,9,FALSE)*VLOOKUP($B$204,Other_food_cons,3,FALSE)*Other_F_local</f>
        <v>1.3966396143768529E-10</v>
      </c>
      <c r="I218" s="44">
        <f>Concentrations!I66*VLOOKUP(IF(ISBLANK($A218),$B218,$A218),Radionuclide_specific,9,FALSE)*VLOOKUP($B$204,Other_food_cons,3,FALSE)*Other_F_local_coll</f>
        <v>2.1239142170939392E-11</v>
      </c>
      <c r="J218" s="44">
        <f>Concentrations!J66*VLOOKUP(IF(ISBLANK($A218),$B218,$A218),Radionuclide_specific,9,FALSE)*VLOOKUP($B$204,Other_food_cons,3,FALSE)*Other_F_local_coll</f>
        <v>1.6677126431056165E-12</v>
      </c>
      <c r="K218" s="44">
        <f>Concentrations!K66*VLOOKUP(IF(ISBLANK($A218),$B218,$A218),Radionuclide_specific,9,FALSE)*VLOOKUP($B$204,Other_food_cons,3,FALSE)*Other_F_local_coll</f>
        <v>4.5391303381754087E-13</v>
      </c>
      <c r="L218" s="44">
        <f>Concentrations!L66*VLOOKUP(IF(ISBLANK($A218),$B218,$A218),Radionuclide_specific,9,FALSE)*VLOOKUP($B$204,Other_food_cons,3,FALSE)*Other_F_local_coll</f>
        <v>2.197179196827452E-13</v>
      </c>
      <c r="M218" s="57">
        <f>Concentrations!M66*VLOOKUP(IF(ISBLANK($A218),$B218,$A218),Radionuclide_specific,9,FALSE)*VLOOKUP($B$204,Other_food_cons,4,FALSE)*Other_F_local</f>
        <v>1.4368282929356163E-10</v>
      </c>
      <c r="N218" s="57">
        <f>Concentrations!N66*VLOOKUP(IF(ISBLANK($A218),$B218,$A218),Radionuclide_specific,9,FALSE)*VLOOKUP($B$204,Other_food_cons,4,FALSE)*Other_F_local_coll</f>
        <v>2.1850304169199476E-11</v>
      </c>
      <c r="O218" s="57">
        <f>Concentrations!O66*VLOOKUP(IF(ISBLANK($A218),$B218,$A218),Radionuclide_specific,9,FALSE)*VLOOKUP($B$204,Other_food_cons,4,FALSE)*Other_F_local_coll</f>
        <v>1.7157015205885605E-12</v>
      </c>
      <c r="P218" s="57">
        <f>Concentrations!P66*VLOOKUP(IF(ISBLANK($A218),$B218,$A218),Radionuclide_specific,9,FALSE)*VLOOKUP($B$204,Other_food_cons,4,FALSE)*Other_F_local_coll</f>
        <v>4.6697450280491831E-13</v>
      </c>
      <c r="Q218" s="57">
        <f>Concentrations!Q66*VLOOKUP(IF(ISBLANK($A218),$B218,$A218),Radionuclide_specific,9,FALSE)*VLOOKUP($B$204,Other_food_cons,4,FALSE)*Other_F_local_coll</f>
        <v>2.2604036160465057E-13</v>
      </c>
      <c r="R218" s="44">
        <f>Concentrations!R66*VLOOKUP(IF(ISBLANK($A218),$B218,$A218),Radionuclide_specific,9,FALSE)*VLOOKUP($B$204,Other_food_cons,5,FALSE)*Other_F_local</f>
        <v>2.5009979301445198E-11</v>
      </c>
      <c r="S218" s="44">
        <f>Concentrations!S66*VLOOKUP(IF(ISBLANK($A218),$B218,$A218),Radionuclide_specific,9,FALSE)*VLOOKUP($B$204,Other_food_cons,5,FALSE)*Other_F_local_coll</f>
        <v>3.803346980907815E-12</v>
      </c>
      <c r="T218" s="44">
        <f>Concentrations!T66*VLOOKUP(IF(ISBLANK($A218),$B218,$A218),Radionuclide_specific,9,FALSE)*VLOOKUP($B$204,Other_food_cons,5,FALSE)*Other_F_local_coll</f>
        <v>2.986415268153459E-13</v>
      </c>
      <c r="U218" s="44">
        <f>Concentrations!U66*VLOOKUP(IF(ISBLANK($A218),$B218,$A218),Radionuclide_specific,9,FALSE)*VLOOKUP($B$204,Other_food_cons,5,FALSE)*Other_F_local_coll</f>
        <v>8.128335659086998E-14</v>
      </c>
      <c r="V218" s="44">
        <f>Concentrations!V66*VLOOKUP(IF(ISBLANK($A218),$B218,$A218),Radionuclide_specific,9,FALSE)*VLOOKUP($B$204,Other_food_cons,5,FALSE)*Other_F_local_coll</f>
        <v>3.9345444356981481E-14</v>
      </c>
      <c r="W218" s="57">
        <f t="shared" si="167"/>
        <v>3.5550743513314609E-10</v>
      </c>
      <c r="X218" s="57">
        <f t="shared" si="168"/>
        <v>5.4063144707432859E-11</v>
      </c>
      <c r="Y218" s="57">
        <f t="shared" si="169"/>
        <v>4.245076812847874E-12</v>
      </c>
      <c r="Z218" s="57">
        <f t="shared" si="170"/>
        <v>1.155412296521305E-12</v>
      </c>
      <c r="AA218" s="57">
        <f t="shared" si="171"/>
        <v>5.5928067108460711E-13</v>
      </c>
    </row>
    <row r="219" spans="1:27">
      <c r="A219" s="2"/>
      <c r="B219" s="107" t="s">
        <v>146</v>
      </c>
      <c r="C219" s="57">
        <f>Concentrations!C67*VLOOKUP(IF(ISBLANK($A219),$B219,$A219),Radionuclide_specific,9,FALSE)*VLOOKUP($B$204,Other_food_cons,2,FALSE)*Other_F_local</f>
        <v>0</v>
      </c>
      <c r="D219" s="57">
        <f>Concentrations!D67*VLOOKUP(IF(ISBLANK($A219),$B219,$A219),Radionuclide_specific,9,FALSE)*VLOOKUP($B$204,Other_food_cons,2,FALSE)*Other_F_local_coll</f>
        <v>0</v>
      </c>
      <c r="E219" s="57">
        <f>Concentrations!E67*VLOOKUP(IF(ISBLANK($A219),$B219,$A219),Radionuclide_specific,9,FALSE)*VLOOKUP($B$204,Other_food_cons,2,FALSE)*Other_F_local_coll</f>
        <v>0</v>
      </c>
      <c r="F219" s="57">
        <f>Concentrations!F67*VLOOKUP(IF(ISBLANK($A219),$B219,$A219),Radionuclide_specific,9,FALSE)*VLOOKUP($B$204,Other_food_cons,2,FALSE)*Other_F_local_coll</f>
        <v>0</v>
      </c>
      <c r="G219" s="57">
        <f>Concentrations!G67*VLOOKUP(IF(ISBLANK($A219),$B219,$A219),Radionuclide_specific,9,FALSE)*VLOOKUP($B$204,Other_food_cons,2,FALSE)*Other_F_local_coll</f>
        <v>0</v>
      </c>
      <c r="H219" s="44">
        <f>Concentrations!H67*VLOOKUP(IF(ISBLANK($A219),$B219,$A219),Radionuclide_specific,9,FALSE)*VLOOKUP($B$204,Other_food_cons,3,FALSE)*Other_F_local</f>
        <v>0</v>
      </c>
      <c r="I219" s="44">
        <f>Concentrations!I67*VLOOKUP(IF(ISBLANK($A219),$B219,$A219),Radionuclide_specific,9,FALSE)*VLOOKUP($B$204,Other_food_cons,3,FALSE)*Other_F_local_coll</f>
        <v>0</v>
      </c>
      <c r="J219" s="44">
        <f>Concentrations!J67*VLOOKUP(IF(ISBLANK($A219),$B219,$A219),Radionuclide_specific,9,FALSE)*VLOOKUP($B$204,Other_food_cons,3,FALSE)*Other_F_local_coll</f>
        <v>0</v>
      </c>
      <c r="K219" s="44">
        <f>Concentrations!K67*VLOOKUP(IF(ISBLANK($A219),$B219,$A219),Radionuclide_specific,9,FALSE)*VLOOKUP($B$204,Other_food_cons,3,FALSE)*Other_F_local_coll</f>
        <v>0</v>
      </c>
      <c r="L219" s="44">
        <f>Concentrations!L67*VLOOKUP(IF(ISBLANK($A219),$B219,$A219),Radionuclide_specific,9,FALSE)*VLOOKUP($B$204,Other_food_cons,3,FALSE)*Other_F_local_coll</f>
        <v>0</v>
      </c>
      <c r="M219" s="57">
        <f>Concentrations!M67*VLOOKUP(IF(ISBLANK($A219),$B219,$A219),Radionuclide_specific,9,FALSE)*VLOOKUP($B$204,Other_food_cons,4,FALSE)*Other_F_local</f>
        <v>0</v>
      </c>
      <c r="N219" s="57">
        <f>Concentrations!N67*VLOOKUP(IF(ISBLANK($A219),$B219,$A219),Radionuclide_specific,9,FALSE)*VLOOKUP($B$204,Other_food_cons,4,FALSE)*Other_F_local_coll</f>
        <v>0</v>
      </c>
      <c r="O219" s="57">
        <f>Concentrations!O67*VLOOKUP(IF(ISBLANK($A219),$B219,$A219),Radionuclide_specific,9,FALSE)*VLOOKUP($B$204,Other_food_cons,4,FALSE)*Other_F_local_coll</f>
        <v>0</v>
      </c>
      <c r="P219" s="57">
        <f>Concentrations!P67*VLOOKUP(IF(ISBLANK($A219),$B219,$A219),Radionuclide_specific,9,FALSE)*VLOOKUP($B$204,Other_food_cons,4,FALSE)*Other_F_local_coll</f>
        <v>0</v>
      </c>
      <c r="Q219" s="57">
        <f>Concentrations!Q67*VLOOKUP(IF(ISBLANK($A219),$B219,$A219),Radionuclide_specific,9,FALSE)*VLOOKUP($B$204,Other_food_cons,4,FALSE)*Other_F_local_coll</f>
        <v>0</v>
      </c>
      <c r="R219" s="44">
        <f>Concentrations!R67*VLOOKUP(IF(ISBLANK($A219),$B219,$A219),Radionuclide_specific,9,FALSE)*VLOOKUP($B$204,Other_food_cons,5,FALSE)*Other_F_local</f>
        <v>0</v>
      </c>
      <c r="S219" s="44">
        <f>Concentrations!S67*VLOOKUP(IF(ISBLANK($A219),$B219,$A219),Radionuclide_specific,9,FALSE)*VLOOKUP($B$204,Other_food_cons,5,FALSE)*Other_F_local_coll</f>
        <v>0</v>
      </c>
      <c r="T219" s="44">
        <f>Concentrations!T67*VLOOKUP(IF(ISBLANK($A219),$B219,$A219),Radionuclide_specific,9,FALSE)*VLOOKUP($B$204,Other_food_cons,5,FALSE)*Other_F_local_coll</f>
        <v>0</v>
      </c>
      <c r="U219" s="44">
        <f>Concentrations!U67*VLOOKUP(IF(ISBLANK($A219),$B219,$A219),Radionuclide_specific,9,FALSE)*VLOOKUP($B$204,Other_food_cons,5,FALSE)*Other_F_local_coll</f>
        <v>0</v>
      </c>
      <c r="V219" s="44">
        <f>Concentrations!V67*VLOOKUP(IF(ISBLANK($A219),$B219,$A219),Radionuclide_specific,9,FALSE)*VLOOKUP($B$204,Other_food_cons,5,FALSE)*Other_F_local_coll</f>
        <v>0</v>
      </c>
      <c r="W219" s="57">
        <f t="shared" si="167"/>
        <v>0</v>
      </c>
      <c r="X219" s="57">
        <f t="shared" si="168"/>
        <v>0</v>
      </c>
      <c r="Y219" s="57">
        <f t="shared" si="169"/>
        <v>0</v>
      </c>
      <c r="Z219" s="57">
        <f t="shared" si="170"/>
        <v>0</v>
      </c>
      <c r="AA219" s="57">
        <f t="shared" si="171"/>
        <v>0</v>
      </c>
    </row>
    <row r="220" spans="1:27">
      <c r="A220" s="4" t="s">
        <v>263</v>
      </c>
      <c r="B220" s="107"/>
      <c r="C220" s="57">
        <f>Concentrations!C68*VLOOKUP(IF(ISBLANK($A220),$B220,$A220),Radionuclide_specific,9,FALSE)*VLOOKUP($B$204,Other_food_cons,2,FALSE)*Other_F_local</f>
        <v>1.6259141640227591E-13</v>
      </c>
      <c r="D220" s="57">
        <f>Concentrations!D68*VLOOKUP(IF(ISBLANK($A220),$B220,$A220),Radionuclide_specific,9,FALSE)*VLOOKUP($B$204,Other_food_cons,2,FALSE)*Other_F_local_coll</f>
        <v>2.4714094124033939E-14</v>
      </c>
      <c r="E220" s="57">
        <f>Concentrations!E68*VLOOKUP(IF(ISBLANK($A220),$B220,$A220),Radionuclide_specific,9,FALSE)*VLOOKUP($B$204,Other_food_cons,2,FALSE)*Other_F_local_coll</f>
        <v>1.9354728830489081E-15</v>
      </c>
      <c r="F220" s="57">
        <f>Concentrations!F68*VLOOKUP(IF(ISBLANK($A220),$B220,$A220),Radionuclide_specific,9,FALSE)*VLOOKUP($B$204,Other_food_cons,2,FALSE)*Other_F_local_coll</f>
        <v>5.2430401693010541E-16</v>
      </c>
      <c r="G220" s="57">
        <f>Concentrations!G68*VLOOKUP(IF(ISBLANK($A220),$B220,$A220),Radionuclide_specific,9,FALSE)*VLOOKUP($B$204,Other_food_cons,2,FALSE)*Other_F_local_coll</f>
        <v>2.524598390423267E-16</v>
      </c>
      <c r="H220" s="44">
        <f>Concentrations!H68*VLOOKUP(IF(ISBLANK($A220),$B220,$A220),Radionuclide_specific,9,FALSE)*VLOOKUP($B$204,Other_food_cons,3,FALSE)*Other_F_local</f>
        <v>5.0083752480211931E-12</v>
      </c>
      <c r="I220" s="44">
        <f>Concentrations!I68*VLOOKUP(IF(ISBLANK($A220),$B220,$A220),Radionuclide_specific,9,FALSE)*VLOOKUP($B$204,Other_food_cons,3,FALSE)*Other_F_local_coll</f>
        <v>7.6127916237492729E-13</v>
      </c>
      <c r="J220" s="44">
        <f>Concentrations!J68*VLOOKUP(IF(ISBLANK($A220),$B220,$A220),Radionuclide_specific,9,FALSE)*VLOOKUP($B$204,Other_food_cons,3,FALSE)*Other_F_local_coll</f>
        <v>5.9619226495296596E-14</v>
      </c>
      <c r="K220" s="44">
        <f>Concentrations!K68*VLOOKUP(IF(ISBLANK($A220),$B220,$A220),Radionuclide_specific,9,FALSE)*VLOOKUP($B$204,Other_food_cons,3,FALSE)*Other_F_local_coll</f>
        <v>1.6150368321621112E-14</v>
      </c>
      <c r="L220" s="44">
        <f>Concentrations!L68*VLOOKUP(IF(ISBLANK($A220),$B220,$A220),Radionuclide_specific,9,FALSE)*VLOOKUP($B$204,Other_food_cons,3,FALSE)*Other_F_local_coll</f>
        <v>7.7766319831463417E-15</v>
      </c>
      <c r="M220" s="57">
        <f>Concentrations!M68*VLOOKUP(IF(ISBLANK($A220),$B220,$A220),Radionuclide_specific,9,FALSE)*VLOOKUP($B$204,Other_food_cons,4,FALSE)*Other_F_local</f>
        <v>2.5423059851790724E-14</v>
      </c>
      <c r="N220" s="57">
        <f>Concentrations!N68*VLOOKUP(IF(ISBLANK($A220),$B220,$A220),Radionuclide_specific,9,FALSE)*VLOOKUP($B$204,Other_food_cons,4,FALSE)*Other_F_local_coll</f>
        <v>3.8643361869951049E-15</v>
      </c>
      <c r="O220" s="57">
        <f>Concentrations!O68*VLOOKUP(IF(ISBLANK($A220),$B220,$A220),Radionuclide_specific,9,FALSE)*VLOOKUP($B$204,Other_food_cons,4,FALSE)*Other_F_local_coll</f>
        <v>3.0263370623162597E-16</v>
      </c>
      <c r="P220" s="57">
        <f>Concentrations!P68*VLOOKUP(IF(ISBLANK($A220),$B220,$A220),Radionuclide_specific,9,FALSE)*VLOOKUP($B$204,Other_food_cons,4,FALSE)*Other_F_local_coll</f>
        <v>8.1981033795593302E-17</v>
      </c>
      <c r="Q220" s="57">
        <f>Concentrations!Q68*VLOOKUP(IF(ISBLANK($A220),$B220,$A220),Radionuclide_specific,9,FALSE)*VLOOKUP($B$204,Other_food_cons,4,FALSE)*Other_F_local_coll</f>
        <v>3.947503343144923E-17</v>
      </c>
      <c r="R220" s="44">
        <f>Concentrations!R68*VLOOKUP(IF(ISBLANK($A220),$B220,$A220),Radionuclide_specific,9,FALSE)*VLOOKUP($B$204,Other_food_cons,5,FALSE)*Other_F_local</f>
        <v>1.8396524955132828E-11</v>
      </c>
      <c r="S220" s="44">
        <f>Concentrations!S68*VLOOKUP(IF(ISBLANK($A220),$B220,$A220),Radionuclide_specific,9,FALSE)*VLOOKUP($B$204,Other_food_cons,5,FALSE)*Other_F_local_coll</f>
        <v>2.7962942900467151E-12</v>
      </c>
      <c r="T220" s="44">
        <f>Concentrations!T68*VLOOKUP(IF(ISBLANK($A220),$B220,$A220),Radionuclide_specific,9,FALSE)*VLOOKUP($B$204,Other_food_cons,5,FALSE)*Other_F_local_coll</f>
        <v>2.1899049765885253E-13</v>
      </c>
      <c r="U220" s="44">
        <f>Concentrations!U68*VLOOKUP(IF(ISBLANK($A220),$B220,$A220),Radionuclide_specific,9,FALSE)*VLOOKUP($B$204,Other_food_cons,5,FALSE)*Other_F_local_coll</f>
        <v>5.9322762203306912E-14</v>
      </c>
      <c r="V220" s="44">
        <f>Concentrations!V68*VLOOKUP(IF(ISBLANK($A220),$B220,$A220),Radionuclide_specific,9,FALSE)*VLOOKUP($B$204,Other_food_cons,5,FALSE)*Other_F_local_coll</f>
        <v>2.8564753489938653E-14</v>
      </c>
      <c r="W220" s="57">
        <f t="shared" ref="W220:W221" si="177">C220+H220+M220+R220</f>
        <v>2.3592914679408087E-11</v>
      </c>
      <c r="X220" s="57">
        <f t="shared" ref="X220:X221" si="178">D220+I220+N220+S220</f>
        <v>3.5861518827326713E-12</v>
      </c>
      <c r="Y220" s="57">
        <f t="shared" ref="Y220:Y221" si="179">E220+J220+O220+T220</f>
        <v>2.8084783074342965E-13</v>
      </c>
      <c r="Z220" s="57">
        <f t="shared" ref="Z220:Z221" si="180">F220+K220+P220+U220</f>
        <v>7.6079415575653727E-14</v>
      </c>
      <c r="AA220" s="57">
        <f t="shared" ref="AA220:AA221" si="181">G220+L220+Q220+V220</f>
        <v>3.6633320345558771E-14</v>
      </c>
    </row>
    <row r="221" spans="1:27">
      <c r="A221" s="2"/>
      <c r="B221" s="107" t="s">
        <v>264</v>
      </c>
      <c r="C221" s="57">
        <f>Concentrations!C69*VLOOKUP(IF(ISBLANK($A221),$B221,$A221),Radionuclide_specific,9,FALSE)*VLOOKUP($B$204,Other_food_cons,2,FALSE)*Other_F_local</f>
        <v>0</v>
      </c>
      <c r="D221" s="57">
        <f>Concentrations!D69*VLOOKUP(IF(ISBLANK($A221),$B221,$A221),Radionuclide_specific,9,FALSE)*VLOOKUP($B$204,Other_food_cons,2,FALSE)*Other_F_local_coll</f>
        <v>0</v>
      </c>
      <c r="E221" s="57">
        <f>Concentrations!E69*VLOOKUP(IF(ISBLANK($A221),$B221,$A221),Radionuclide_specific,9,FALSE)*VLOOKUP($B$204,Other_food_cons,2,FALSE)*Other_F_local_coll</f>
        <v>0</v>
      </c>
      <c r="F221" s="57">
        <f>Concentrations!F69*VLOOKUP(IF(ISBLANK($A221),$B221,$A221),Radionuclide_specific,9,FALSE)*VLOOKUP($B$204,Other_food_cons,2,FALSE)*Other_F_local_coll</f>
        <v>0</v>
      </c>
      <c r="G221" s="57">
        <f>Concentrations!G69*VLOOKUP(IF(ISBLANK($A221),$B221,$A221),Radionuclide_specific,9,FALSE)*VLOOKUP($B$204,Other_food_cons,2,FALSE)*Other_F_local_coll</f>
        <v>0</v>
      </c>
      <c r="H221" s="44">
        <f>Concentrations!H69*VLOOKUP(IF(ISBLANK($A221),$B221,$A221),Radionuclide_specific,9,FALSE)*VLOOKUP($B$204,Other_food_cons,3,FALSE)*Other_F_local</f>
        <v>0</v>
      </c>
      <c r="I221" s="44">
        <f>Concentrations!I69*VLOOKUP(IF(ISBLANK($A221),$B221,$A221),Radionuclide_specific,9,FALSE)*VLOOKUP($B$204,Other_food_cons,3,FALSE)*Other_F_local_coll</f>
        <v>0</v>
      </c>
      <c r="J221" s="44">
        <f>Concentrations!J69*VLOOKUP(IF(ISBLANK($A221),$B221,$A221),Radionuclide_specific,9,FALSE)*VLOOKUP($B$204,Other_food_cons,3,FALSE)*Other_F_local_coll</f>
        <v>0</v>
      </c>
      <c r="K221" s="44">
        <f>Concentrations!K69*VLOOKUP(IF(ISBLANK($A221),$B221,$A221),Radionuclide_specific,9,FALSE)*VLOOKUP($B$204,Other_food_cons,3,FALSE)*Other_F_local_coll</f>
        <v>0</v>
      </c>
      <c r="L221" s="44">
        <f>Concentrations!L69*VLOOKUP(IF(ISBLANK($A221),$B221,$A221),Radionuclide_specific,9,FALSE)*VLOOKUP($B$204,Other_food_cons,3,FALSE)*Other_F_local_coll</f>
        <v>0</v>
      </c>
      <c r="M221" s="57">
        <f>Concentrations!M69*VLOOKUP(IF(ISBLANK($A221),$B221,$A221),Radionuclide_specific,9,FALSE)*VLOOKUP($B$204,Other_food_cons,4,FALSE)*Other_F_local</f>
        <v>0</v>
      </c>
      <c r="N221" s="57">
        <f>Concentrations!N69*VLOOKUP(IF(ISBLANK($A221),$B221,$A221),Radionuclide_specific,9,FALSE)*VLOOKUP($B$204,Other_food_cons,4,FALSE)*Other_F_local_coll</f>
        <v>0</v>
      </c>
      <c r="O221" s="57">
        <f>Concentrations!O69*VLOOKUP(IF(ISBLANK($A221),$B221,$A221),Radionuclide_specific,9,FALSE)*VLOOKUP($B$204,Other_food_cons,4,FALSE)*Other_F_local_coll</f>
        <v>0</v>
      </c>
      <c r="P221" s="57">
        <f>Concentrations!P69*VLOOKUP(IF(ISBLANK($A221),$B221,$A221),Radionuclide_specific,9,FALSE)*VLOOKUP($B$204,Other_food_cons,4,FALSE)*Other_F_local_coll</f>
        <v>0</v>
      </c>
      <c r="Q221" s="57">
        <f>Concentrations!Q69*VLOOKUP(IF(ISBLANK($A221),$B221,$A221),Radionuclide_specific,9,FALSE)*VLOOKUP($B$204,Other_food_cons,4,FALSE)*Other_F_local_coll</f>
        <v>0</v>
      </c>
      <c r="R221" s="44">
        <f>Concentrations!R69*VLOOKUP(IF(ISBLANK($A221),$B221,$A221),Radionuclide_specific,9,FALSE)*VLOOKUP($B$204,Other_food_cons,5,FALSE)*Other_F_local</f>
        <v>0</v>
      </c>
      <c r="S221" s="44">
        <f>Concentrations!S69*VLOOKUP(IF(ISBLANK($A221),$B221,$A221),Radionuclide_specific,9,FALSE)*VLOOKUP($B$204,Other_food_cons,5,FALSE)*Other_F_local_coll</f>
        <v>0</v>
      </c>
      <c r="T221" s="44">
        <f>Concentrations!T69*VLOOKUP(IF(ISBLANK($A221),$B221,$A221),Radionuclide_specific,9,FALSE)*VLOOKUP($B$204,Other_food_cons,5,FALSE)*Other_F_local_coll</f>
        <v>0</v>
      </c>
      <c r="U221" s="44">
        <f>Concentrations!U69*VLOOKUP(IF(ISBLANK($A221),$B221,$A221),Radionuclide_specific,9,FALSE)*VLOOKUP($B$204,Other_food_cons,5,FALSE)*Other_F_local_coll</f>
        <v>0</v>
      </c>
      <c r="V221" s="44">
        <f>Concentrations!V69*VLOOKUP(IF(ISBLANK($A221),$B221,$A221),Radionuclide_specific,9,FALSE)*VLOOKUP($B$204,Other_food_cons,5,FALSE)*Other_F_local_coll</f>
        <v>0</v>
      </c>
      <c r="W221" s="57">
        <f t="shared" si="177"/>
        <v>0</v>
      </c>
      <c r="X221" s="57">
        <f t="shared" si="178"/>
        <v>0</v>
      </c>
      <c r="Y221" s="57">
        <f t="shared" si="179"/>
        <v>0</v>
      </c>
      <c r="Z221" s="57">
        <f t="shared" si="180"/>
        <v>0</v>
      </c>
      <c r="AA221" s="57">
        <f t="shared" si="181"/>
        <v>0</v>
      </c>
    </row>
    <row r="222" spans="1:27">
      <c r="A222" s="4" t="s">
        <v>166</v>
      </c>
      <c r="B222" s="107"/>
      <c r="C222" s="57">
        <f>Concentrations!C70*VLOOKUP(IF(ISBLANK($A222),$B222,$A222),Radionuclide_specific,9,FALSE)*VLOOKUP($B$204,Other_food_cons,2,FALSE)*Other_F_local</f>
        <v>1.5754128136445481E-10</v>
      </c>
      <c r="D222" s="57">
        <f>Concentrations!D70*VLOOKUP(IF(ISBLANK($A222),$B222,$A222),Radionuclide_specific,9,FALSE)*VLOOKUP($B$204,Other_food_cons,2,FALSE)*Other_F_local_coll</f>
        <v>2.3958209862253229E-11</v>
      </c>
      <c r="E222" s="57">
        <f>Concentrations!E70*VLOOKUP(IF(ISBLANK($A222),$B222,$A222),Radionuclide_specific,9,FALSE)*VLOOKUP($B$204,Other_food_cons,2,FALSE)*Other_F_local_coll</f>
        <v>1.8813932830867404E-12</v>
      </c>
      <c r="F222" s="57">
        <f>Concentrations!F70*VLOOKUP(IF(ISBLANK($A222),$B222,$A222),Radionuclide_specific,9,FALSE)*VLOOKUP($B$204,Other_food_cons,2,FALSE)*Other_F_local_coll</f>
        <v>5.1215896214264679E-13</v>
      </c>
      <c r="G222" s="57">
        <f>Concentrations!G70*VLOOKUP(IF(ISBLANK($A222),$B222,$A222),Radionuclide_specific,9,FALSE)*VLOOKUP($B$204,Other_food_cons,2,FALSE)*Other_F_local_coll</f>
        <v>2.4795881496633488E-13</v>
      </c>
      <c r="H222" s="44">
        <f>Concentrations!H70*VLOOKUP(IF(ISBLANK($A222),$B222,$A222),Radionuclide_specific,9,FALSE)*VLOOKUP($B$204,Other_food_cons,3,FALSE)*Other_F_local</f>
        <v>1.7482108161372947E-10</v>
      </c>
      <c r="I222" s="44">
        <f>Concentrations!I70*VLOOKUP(IF(ISBLANK($A222),$B222,$A222),Radionuclide_specific,9,FALSE)*VLOOKUP($B$204,Other_food_cons,3,FALSE)*Other_F_local_coll</f>
        <v>2.6586048592295102E-11</v>
      </c>
      <c r="J222" s="44">
        <f>Concentrations!J70*VLOOKUP(IF(ISBLANK($A222),$B222,$A222),Radionuclide_specific,9,FALSE)*VLOOKUP($B$204,Other_food_cons,3,FALSE)*Other_F_local_coll</f>
        <v>2.0877525296315067E-12</v>
      </c>
      <c r="K222" s="44">
        <f>Concentrations!K70*VLOOKUP(IF(ISBLANK($A222),$B222,$A222),Radionuclide_specific,9,FALSE)*VLOOKUP($B$204,Other_food_cons,3,FALSE)*Other_F_local_coll</f>
        <v>5.6833474340487492E-13</v>
      </c>
      <c r="L222" s="44">
        <f>Concentrations!L70*VLOOKUP(IF(ISBLANK($A222),$B222,$A222),Radionuclide_specific,9,FALSE)*VLOOKUP($B$204,Other_food_cons,3,FALSE)*Other_F_local_coll</f>
        <v>2.7515599627370904E-13</v>
      </c>
      <c r="M222" s="57">
        <f>Concentrations!M70*VLOOKUP(IF(ISBLANK($A222),$B222,$A222),Radionuclide_specific,9,FALSE)*VLOOKUP($B$204,Other_food_cons,4,FALSE)*Other_F_local</f>
        <v>1.1362694165872213E-10</v>
      </c>
      <c r="N222" s="57">
        <f>Concentrations!N70*VLOOKUP(IF(ISBLANK($A222),$B222,$A222),Radionuclide_specific,9,FALSE)*VLOOKUP($B$204,Other_food_cons,4,FALSE)*Other_F_local_coll</f>
        <v>1.7279903341448162E-11</v>
      </c>
      <c r="O222" s="57">
        <f>Concentrations!O70*VLOOKUP(IF(ISBLANK($A222),$B222,$A222),Radionuclide_specific,9,FALSE)*VLOOKUP($B$204,Other_food_cons,4,FALSE)*Other_F_local_coll</f>
        <v>1.3569583982236292E-12</v>
      </c>
      <c r="P222" s="57">
        <f>Concentrations!P70*VLOOKUP(IF(ISBLANK($A222),$B222,$A222),Radionuclide_specific,9,FALSE)*VLOOKUP($B$204,Other_food_cons,4,FALSE)*Other_F_local_coll</f>
        <v>3.6939560226596214E-13</v>
      </c>
      <c r="Q222" s="57">
        <f>Concentrations!Q70*VLOOKUP(IF(ISBLANK($A222),$B222,$A222),Radionuclide_specific,9,FALSE)*VLOOKUP($B$204,Other_food_cons,4,FALSE)*Other_F_local_coll</f>
        <v>1.7884075562878171E-13</v>
      </c>
      <c r="R222" s="44">
        <f>Concentrations!R70*VLOOKUP(IF(ISBLANK($A222),$B222,$A222),Radionuclide_specific,9,FALSE)*VLOOKUP($B$204,Other_food_cons,5,FALSE)*Other_F_local</f>
        <v>6.2227327826233468E-11</v>
      </c>
      <c r="S222" s="44">
        <f>Concentrations!S70*VLOOKUP(IF(ISBLANK($A222),$B222,$A222),Radionuclide_specific,9,FALSE)*VLOOKUP($B$204,Other_food_cons,5,FALSE)*Other_F_local_coll</f>
        <v>9.463268080060855E-12</v>
      </c>
      <c r="T222" s="44">
        <f>Concentrations!T70*VLOOKUP(IF(ISBLANK($A222),$B222,$A222),Radionuclide_specific,9,FALSE)*VLOOKUP($B$204,Other_food_cons,5,FALSE)*Other_F_local_coll</f>
        <v>7.4313269247743364E-13</v>
      </c>
      <c r="U222" s="44">
        <f>Concentrations!U70*VLOOKUP(IF(ISBLANK($A222),$B222,$A222),Radionuclide_specific,9,FALSE)*VLOOKUP($B$204,Other_food_cons,5,FALSE)*Other_F_local_coll</f>
        <v>2.0229798412433563E-13</v>
      </c>
      <c r="V222" s="44">
        <f>Concentrations!V70*VLOOKUP(IF(ISBLANK($A222),$B222,$A222),Radionuclide_specific,9,FALSE)*VLOOKUP($B$204,Other_food_cons,5,FALSE)*Other_F_local_coll</f>
        <v>9.7941405152210664E-14</v>
      </c>
      <c r="W222" s="57">
        <f t="shared" si="167"/>
        <v>5.0821663246313987E-10</v>
      </c>
      <c r="X222" s="57">
        <f t="shared" si="168"/>
        <v>7.7287429876057352E-11</v>
      </c>
      <c r="Y222" s="57">
        <f t="shared" si="169"/>
        <v>6.0692369034193105E-12</v>
      </c>
      <c r="Z222" s="57">
        <f t="shared" si="170"/>
        <v>1.6521872919378194E-12</v>
      </c>
      <c r="AA222" s="57">
        <f t="shared" si="171"/>
        <v>7.9989697202103628E-13</v>
      </c>
    </row>
    <row r="223" spans="1:27">
      <c r="A223" s="4" t="s">
        <v>13</v>
      </c>
      <c r="B223" s="107"/>
      <c r="C223" s="57">
        <f>Concentrations!C71*VLOOKUP(IF(ISBLANK($A223),$B223,$A223),Radionuclide_specific,9,FALSE)*VLOOKUP($B$204,Other_food_cons,2,FALSE)*Other_F_local</f>
        <v>2.1995616044522472E-12</v>
      </c>
      <c r="D223" s="57">
        <f>Concentrations!D71*VLOOKUP(IF(ISBLANK($A223),$B223,$A223),Radionuclide_specific,9,FALSE)*VLOOKUP($B$204,Other_food_cons,2,FALSE)*Other_F_local_coll</f>
        <v>3.2707377226711829E-13</v>
      </c>
      <c r="E223" s="57">
        <f>Concentrations!E71*VLOOKUP(IF(ISBLANK($A223),$B223,$A223),Radionuclide_specific,9,FALSE)*VLOOKUP($B$204,Other_food_cons,2,FALSE)*Other_F_local_coll</f>
        <v>2.2672637642004554E-14</v>
      </c>
      <c r="F223" s="57">
        <f>Concentrations!F71*VLOOKUP(IF(ISBLANK($A223),$B223,$A223),Radionuclide_specific,9,FALSE)*VLOOKUP($B$204,Other_food_cons,2,FALSE)*Other_F_local_coll</f>
        <v>4.9308662204083723E-15</v>
      </c>
      <c r="G223" s="57">
        <f>Concentrations!G71*VLOOKUP(IF(ISBLANK($A223),$B223,$A223),Radionuclide_specific,9,FALSE)*VLOOKUP($B$204,Other_food_cons,2,FALSE)*Other_F_local_coll</f>
        <v>1.860202402560174E-15</v>
      </c>
      <c r="H223" s="44">
        <f>Concentrations!H71*VLOOKUP(IF(ISBLANK($A223),$B223,$A223),Radionuclide_specific,9,FALSE)*VLOOKUP($B$204,Other_food_cons,3,FALSE)*Other_F_local</f>
        <v>6.2205051895992795E-12</v>
      </c>
      <c r="I223" s="44">
        <f>Concentrations!I71*VLOOKUP(IF(ISBLANK($A223),$B223,$A223),Radionuclide_specific,9,FALSE)*VLOOKUP($B$204,Other_food_cons,3,FALSE)*Other_F_local_coll</f>
        <v>9.2498618527035334E-13</v>
      </c>
      <c r="J223" s="44">
        <f>Concentrations!J71*VLOOKUP(IF(ISBLANK($A223),$B223,$A223),Radionuclide_specific,9,FALSE)*VLOOKUP($B$204,Other_food_cons,3,FALSE)*Other_F_local_coll</f>
        <v>6.4119713595889514E-14</v>
      </c>
      <c r="K223" s="44">
        <f>Concentrations!K71*VLOOKUP(IF(ISBLANK($A223),$B223,$A223),Radionuclide_specific,9,FALSE)*VLOOKUP($B$204,Other_food_cons,3,FALSE)*Other_F_local_coll</f>
        <v>1.3944814662696561E-14</v>
      </c>
      <c r="L223" s="44">
        <f>Concentrations!L71*VLOOKUP(IF(ISBLANK($A223),$B223,$A223),Radionuclide_specific,9,FALSE)*VLOOKUP($B$204,Other_food_cons,3,FALSE)*Other_F_local_coll</f>
        <v>5.2607749996218986E-15</v>
      </c>
      <c r="M223" s="57">
        <f>Concentrations!M71*VLOOKUP(IF(ISBLANK($A223),$B223,$A223),Radionuclide_specific,9,FALSE)*VLOOKUP($B$204,Other_food_cons,4,FALSE)*Other_F_local</f>
        <v>4.2558785505643979E-12</v>
      </c>
      <c r="N223" s="57">
        <f>Concentrations!N71*VLOOKUP(IF(ISBLANK($A223),$B223,$A223),Radionuclide_specific,9,FALSE)*VLOOKUP($B$204,Other_food_cons,4,FALSE)*Other_F_local_coll</f>
        <v>6.3284713145847853E-13</v>
      </c>
      <c r="O223" s="57">
        <f>Concentrations!O71*VLOOKUP(IF(ISBLANK($A223),$B223,$A223),Radionuclide_specific,9,FALSE)*VLOOKUP($B$204,Other_food_cons,4,FALSE)*Other_F_local_coll</f>
        <v>4.3868738220385232E-14</v>
      </c>
      <c r="P223" s="57">
        <f>Concentrations!P71*VLOOKUP(IF(ISBLANK($A223),$B223,$A223),Radionuclide_specific,9,FALSE)*VLOOKUP($B$204,Other_food_cons,4,FALSE)*Other_F_local_coll</f>
        <v>9.5406137935220189E-15</v>
      </c>
      <c r="Q223" s="57">
        <f>Concentrations!Q71*VLOOKUP(IF(ISBLANK($A223),$B223,$A223),Radionuclide_specific,9,FALSE)*VLOOKUP($B$204,Other_food_cons,4,FALSE)*Other_F_local_coll</f>
        <v>3.5992606384560485E-15</v>
      </c>
      <c r="R223" s="44">
        <f>Concentrations!R71*VLOOKUP(IF(ISBLANK($A223),$B223,$A223),Radionuclide_specific,9,FALSE)*VLOOKUP($B$204,Other_food_cons,5,FALSE)*Other_F_local</f>
        <v>1.4671632385777255E-12</v>
      </c>
      <c r="S223" s="44">
        <f>Concentrations!S71*VLOOKUP(IF(ISBLANK($A223),$B223,$A223),Radionuclide_specific,9,FALSE)*VLOOKUP($B$204,Other_food_cons,5,FALSE)*Other_F_local_coll</f>
        <v>2.1816648099417974E-13</v>
      </c>
      <c r="T223" s="44">
        <f>Concentrations!T71*VLOOKUP(IF(ISBLANK($A223),$B223,$A223),Radionuclide_specific,9,FALSE)*VLOOKUP($B$204,Other_food_cons,5,FALSE)*Other_F_local_coll</f>
        <v>1.5123222919790163E-14</v>
      </c>
      <c r="U223" s="44">
        <f>Concentrations!U71*VLOOKUP(IF(ISBLANK($A223),$B223,$A223),Radionuclide_specific,9,FALSE)*VLOOKUP($B$204,Other_food_cons,5,FALSE)*Other_F_local_coll</f>
        <v>3.289012518805729E-15</v>
      </c>
      <c r="V223" s="44">
        <f>Concentrations!V71*VLOOKUP(IF(ISBLANK($A223),$B223,$A223),Radionuclide_specific,9,FALSE)*VLOOKUP($B$204,Other_food_cons,5,FALSE)*Other_F_local_coll</f>
        <v>1.2408020652051271E-15</v>
      </c>
      <c r="W223" s="57">
        <f t="shared" si="167"/>
        <v>1.414310858319365E-11</v>
      </c>
      <c r="X223" s="57">
        <f t="shared" si="168"/>
        <v>2.10307356999013E-12</v>
      </c>
      <c r="Y223" s="57">
        <f t="shared" si="169"/>
        <v>1.4578431237806947E-13</v>
      </c>
      <c r="Z223" s="57">
        <f t="shared" si="170"/>
        <v>3.1705307195432682E-14</v>
      </c>
      <c r="AA223" s="57">
        <f t="shared" si="171"/>
        <v>1.1961040105843248E-14</v>
      </c>
    </row>
    <row r="224" spans="1:27">
      <c r="A224" s="4" t="s">
        <v>20</v>
      </c>
      <c r="B224" s="107"/>
      <c r="C224" s="57">
        <f>Concentrations!C72*VLOOKUP(IF(ISBLANK($A224),$B224,$A224),Radionuclide_specific,9,FALSE)*VLOOKUP($B$204,Other_food_cons,2,FALSE)*Other_F_local</f>
        <v>0</v>
      </c>
      <c r="D224" s="57">
        <f>Concentrations!D72*VLOOKUP(IF(ISBLANK($A224),$B224,$A224),Radionuclide_specific,9,FALSE)*VLOOKUP($B$204,Other_food_cons,2,FALSE)*Other_F_local_coll</f>
        <v>0</v>
      </c>
      <c r="E224" s="57">
        <f>Concentrations!E72*VLOOKUP(IF(ISBLANK($A224),$B224,$A224),Radionuclide_specific,9,FALSE)*VLOOKUP($B$204,Other_food_cons,2,FALSE)*Other_F_local_coll</f>
        <v>0</v>
      </c>
      <c r="F224" s="57">
        <f>Concentrations!F72*VLOOKUP(IF(ISBLANK($A224),$B224,$A224),Radionuclide_specific,9,FALSE)*VLOOKUP($B$204,Other_food_cons,2,FALSE)*Other_F_local_coll</f>
        <v>0</v>
      </c>
      <c r="G224" s="57">
        <f>Concentrations!G72*VLOOKUP(IF(ISBLANK($A224),$B224,$A224),Radionuclide_specific,9,FALSE)*VLOOKUP($B$204,Other_food_cons,2,FALSE)*Other_F_local_coll</f>
        <v>0</v>
      </c>
      <c r="H224" s="44">
        <f>Concentrations!H72*VLOOKUP(IF(ISBLANK($A224),$B224,$A224),Radionuclide_specific,9,FALSE)*VLOOKUP($B$204,Other_food_cons,3,FALSE)*Other_F_local</f>
        <v>0</v>
      </c>
      <c r="I224" s="44">
        <f>Concentrations!I72*VLOOKUP(IF(ISBLANK($A224),$B224,$A224),Radionuclide_specific,9,FALSE)*VLOOKUP($B$204,Other_food_cons,3,FALSE)*Other_F_local_coll</f>
        <v>0</v>
      </c>
      <c r="J224" s="44">
        <f>Concentrations!J72*VLOOKUP(IF(ISBLANK($A224),$B224,$A224),Radionuclide_specific,9,FALSE)*VLOOKUP($B$204,Other_food_cons,3,FALSE)*Other_F_local_coll</f>
        <v>0</v>
      </c>
      <c r="K224" s="44">
        <f>Concentrations!K72*VLOOKUP(IF(ISBLANK($A224),$B224,$A224),Radionuclide_specific,9,FALSE)*VLOOKUP($B$204,Other_food_cons,3,FALSE)*Other_F_local_coll</f>
        <v>0</v>
      </c>
      <c r="L224" s="44">
        <f>Concentrations!L72*VLOOKUP(IF(ISBLANK($A224),$B224,$A224),Radionuclide_specific,9,FALSE)*VLOOKUP($B$204,Other_food_cons,3,FALSE)*Other_F_local_coll</f>
        <v>0</v>
      </c>
      <c r="M224" s="57">
        <f>Concentrations!M72*VLOOKUP(IF(ISBLANK($A224),$B224,$A224),Radionuclide_specific,9,FALSE)*VLOOKUP($B$204,Other_food_cons,4,FALSE)*Other_F_local</f>
        <v>0</v>
      </c>
      <c r="N224" s="57">
        <f>Concentrations!N72*VLOOKUP(IF(ISBLANK($A224),$B224,$A224),Radionuclide_specific,9,FALSE)*VLOOKUP($B$204,Other_food_cons,4,FALSE)*Other_F_local_coll</f>
        <v>0</v>
      </c>
      <c r="O224" s="57">
        <f>Concentrations!O72*VLOOKUP(IF(ISBLANK($A224),$B224,$A224),Radionuclide_specific,9,FALSE)*VLOOKUP($B$204,Other_food_cons,4,FALSE)*Other_F_local_coll</f>
        <v>0</v>
      </c>
      <c r="P224" s="57">
        <f>Concentrations!P72*VLOOKUP(IF(ISBLANK($A224),$B224,$A224),Radionuclide_specific,9,FALSE)*VLOOKUP($B$204,Other_food_cons,4,FALSE)*Other_F_local_coll</f>
        <v>0</v>
      </c>
      <c r="Q224" s="57">
        <f>Concentrations!Q72*VLOOKUP(IF(ISBLANK($A224),$B224,$A224),Radionuclide_specific,9,FALSE)*VLOOKUP($B$204,Other_food_cons,4,FALSE)*Other_F_local_coll</f>
        <v>0</v>
      </c>
      <c r="R224" s="44">
        <f>Concentrations!R72*VLOOKUP(IF(ISBLANK($A224),$B224,$A224),Radionuclide_specific,9,FALSE)*VLOOKUP($B$204,Other_food_cons,5,FALSE)*Other_F_local</f>
        <v>0</v>
      </c>
      <c r="S224" s="44">
        <f>Concentrations!S72*VLOOKUP(IF(ISBLANK($A224),$B224,$A224),Radionuclide_specific,9,FALSE)*VLOOKUP($B$204,Other_food_cons,5,FALSE)*Other_F_local_coll</f>
        <v>0</v>
      </c>
      <c r="T224" s="44">
        <f>Concentrations!T72*VLOOKUP(IF(ISBLANK($A224),$B224,$A224),Radionuclide_specific,9,FALSE)*VLOOKUP($B$204,Other_food_cons,5,FALSE)*Other_F_local_coll</f>
        <v>0</v>
      </c>
      <c r="U224" s="44">
        <f>Concentrations!U72*VLOOKUP(IF(ISBLANK($A224),$B224,$A224),Radionuclide_specific,9,FALSE)*VLOOKUP($B$204,Other_food_cons,5,FALSE)*Other_F_local_coll</f>
        <v>0</v>
      </c>
      <c r="V224" s="44">
        <f>Concentrations!V72*VLOOKUP(IF(ISBLANK($A224),$B224,$A224),Radionuclide_specific,9,FALSE)*VLOOKUP($B$204,Other_food_cons,5,FALSE)*Other_F_local_coll</f>
        <v>0</v>
      </c>
      <c r="W224" s="57">
        <f t="shared" si="167"/>
        <v>0</v>
      </c>
      <c r="X224" s="57">
        <f t="shared" si="168"/>
        <v>0</v>
      </c>
      <c r="Y224" s="57">
        <f t="shared" si="169"/>
        <v>0</v>
      </c>
      <c r="Z224" s="57">
        <f t="shared" si="170"/>
        <v>0</v>
      </c>
      <c r="AA224" s="57">
        <f t="shared" si="171"/>
        <v>0</v>
      </c>
    </row>
    <row r="225" spans="1:27">
      <c r="A225" s="4" t="s">
        <v>167</v>
      </c>
      <c r="B225" s="107"/>
      <c r="C225" s="57">
        <f>Concentrations!C73*VLOOKUP(IF(ISBLANK($A225),$B225,$A225),Radionuclide_specific,9,FALSE)*VLOOKUP($B$204,Other_food_cons,2,FALSE)*Other_F_local</f>
        <v>0</v>
      </c>
      <c r="D225" s="57">
        <f>Concentrations!D73*VLOOKUP(IF(ISBLANK($A225),$B225,$A225),Radionuclide_specific,9,FALSE)*VLOOKUP($B$204,Other_food_cons,2,FALSE)*Other_F_local_coll</f>
        <v>0</v>
      </c>
      <c r="E225" s="57">
        <f>Concentrations!E73*VLOOKUP(IF(ISBLANK($A225),$B225,$A225),Radionuclide_specific,9,FALSE)*VLOOKUP($B$204,Other_food_cons,2,FALSE)*Other_F_local_coll</f>
        <v>0</v>
      </c>
      <c r="F225" s="57">
        <f>Concentrations!F73*VLOOKUP(IF(ISBLANK($A225),$B225,$A225),Radionuclide_specific,9,FALSE)*VLOOKUP($B$204,Other_food_cons,2,FALSE)*Other_F_local_coll</f>
        <v>0</v>
      </c>
      <c r="G225" s="57">
        <f>Concentrations!G73*VLOOKUP(IF(ISBLANK($A225),$B225,$A225),Radionuclide_specific,9,FALSE)*VLOOKUP($B$204,Other_food_cons,2,FALSE)*Other_F_local_coll</f>
        <v>0</v>
      </c>
      <c r="H225" s="44">
        <f>Concentrations!H73*VLOOKUP(IF(ISBLANK($A225),$B225,$A225),Radionuclide_specific,9,FALSE)*VLOOKUP($B$204,Other_food_cons,3,FALSE)*Other_F_local</f>
        <v>0</v>
      </c>
      <c r="I225" s="44">
        <f>Concentrations!I73*VLOOKUP(IF(ISBLANK($A225),$B225,$A225),Radionuclide_specific,9,FALSE)*VLOOKUP($B$204,Other_food_cons,3,FALSE)*Other_F_local_coll</f>
        <v>0</v>
      </c>
      <c r="J225" s="44">
        <f>Concentrations!J73*VLOOKUP(IF(ISBLANK($A225),$B225,$A225),Radionuclide_specific,9,FALSE)*VLOOKUP($B$204,Other_food_cons,3,FALSE)*Other_F_local_coll</f>
        <v>0</v>
      </c>
      <c r="K225" s="44">
        <f>Concentrations!K73*VLOOKUP(IF(ISBLANK($A225),$B225,$A225),Radionuclide_specific,9,FALSE)*VLOOKUP($B$204,Other_food_cons,3,FALSE)*Other_F_local_coll</f>
        <v>0</v>
      </c>
      <c r="L225" s="44">
        <f>Concentrations!L73*VLOOKUP(IF(ISBLANK($A225),$B225,$A225),Radionuclide_specific,9,FALSE)*VLOOKUP($B$204,Other_food_cons,3,FALSE)*Other_F_local_coll</f>
        <v>0</v>
      </c>
      <c r="M225" s="57">
        <f>Concentrations!M73*VLOOKUP(IF(ISBLANK($A225),$B225,$A225),Radionuclide_specific,9,FALSE)*VLOOKUP($B$204,Other_food_cons,4,FALSE)*Other_F_local</f>
        <v>0</v>
      </c>
      <c r="N225" s="57">
        <f>Concentrations!N73*VLOOKUP(IF(ISBLANK($A225),$B225,$A225),Radionuclide_specific,9,FALSE)*VLOOKUP($B$204,Other_food_cons,4,FALSE)*Other_F_local_coll</f>
        <v>0</v>
      </c>
      <c r="O225" s="57">
        <f>Concentrations!O73*VLOOKUP(IF(ISBLANK($A225),$B225,$A225),Radionuclide_specific,9,FALSE)*VLOOKUP($B$204,Other_food_cons,4,FALSE)*Other_F_local_coll</f>
        <v>0</v>
      </c>
      <c r="P225" s="57">
        <f>Concentrations!P73*VLOOKUP(IF(ISBLANK($A225),$B225,$A225),Radionuclide_specific,9,FALSE)*VLOOKUP($B$204,Other_food_cons,4,FALSE)*Other_F_local_coll</f>
        <v>0</v>
      </c>
      <c r="Q225" s="57">
        <f>Concentrations!Q73*VLOOKUP(IF(ISBLANK($A225),$B225,$A225),Radionuclide_specific,9,FALSE)*VLOOKUP($B$204,Other_food_cons,4,FALSE)*Other_F_local_coll</f>
        <v>0</v>
      </c>
      <c r="R225" s="44">
        <f>Concentrations!R73*VLOOKUP(IF(ISBLANK($A225),$B225,$A225),Radionuclide_specific,9,FALSE)*VLOOKUP($B$204,Other_food_cons,5,FALSE)*Other_F_local</f>
        <v>0</v>
      </c>
      <c r="S225" s="44">
        <f>Concentrations!S73*VLOOKUP(IF(ISBLANK($A225),$B225,$A225),Radionuclide_specific,9,FALSE)*VLOOKUP($B$204,Other_food_cons,5,FALSE)*Other_F_local_coll</f>
        <v>0</v>
      </c>
      <c r="T225" s="44">
        <f>Concentrations!T73*VLOOKUP(IF(ISBLANK($A225),$B225,$A225),Radionuclide_specific,9,FALSE)*VLOOKUP($B$204,Other_food_cons,5,FALSE)*Other_F_local_coll</f>
        <v>0</v>
      </c>
      <c r="U225" s="44">
        <f>Concentrations!U73*VLOOKUP(IF(ISBLANK($A225),$B225,$A225),Radionuclide_specific,9,FALSE)*VLOOKUP($B$204,Other_food_cons,5,FALSE)*Other_F_local_coll</f>
        <v>0</v>
      </c>
      <c r="V225" s="44">
        <f>Concentrations!V73*VLOOKUP(IF(ISBLANK($A225),$B225,$A225),Radionuclide_specific,9,FALSE)*VLOOKUP($B$204,Other_food_cons,5,FALSE)*Other_F_local_coll</f>
        <v>0</v>
      </c>
      <c r="W225" s="57">
        <f t="shared" si="167"/>
        <v>0</v>
      </c>
      <c r="X225" s="57">
        <f t="shared" si="168"/>
        <v>0</v>
      </c>
      <c r="Y225" s="57">
        <f t="shared" si="169"/>
        <v>0</v>
      </c>
      <c r="Z225" s="57">
        <f t="shared" si="170"/>
        <v>0</v>
      </c>
      <c r="AA225" s="57">
        <f t="shared" si="171"/>
        <v>0</v>
      </c>
    </row>
    <row r="226" spans="1:27">
      <c r="A226" s="4"/>
      <c r="B226" s="107" t="s">
        <v>169</v>
      </c>
      <c r="C226" s="57">
        <f>Concentrations!C74*VLOOKUP(IF(ISBLANK($A226),$B226,$A226),Radionuclide_specific,9,FALSE)*VLOOKUP($B$204,Other_food_cons,2,FALSE)*Other_F_local</f>
        <v>1.1071999117641385E-22</v>
      </c>
      <c r="D226" s="57">
        <f>Concentrations!D74*VLOOKUP(IF(ISBLANK($A226),$B226,$A226),Radionuclide_specific,9,FALSE)*VLOOKUP($B$204,Other_food_cons,2,FALSE)*Other_F_local_coll</f>
        <v>2.2274518277383244E-22</v>
      </c>
      <c r="E226" s="57">
        <f>Concentrations!E74*VLOOKUP(IF(ISBLANK($A226),$B226,$A226),Radionuclide_specific,9,FALSE)*VLOOKUP($B$204,Other_food_cons,2,FALSE)*Other_F_local_coll</f>
        <v>6.0472064215739108E-23</v>
      </c>
      <c r="F226" s="57">
        <f>Concentrations!F74*VLOOKUP(IF(ISBLANK($A226),$B226,$A226),Radionuclide_specific,9,FALSE)*VLOOKUP($B$204,Other_food_cons,2,FALSE)*Other_F_local_coll</f>
        <v>2.1007350027658851E-23</v>
      </c>
      <c r="G226" s="57">
        <f>Concentrations!G74*VLOOKUP(IF(ISBLANK($A226),$B226,$A226),Radionuclide_specific,9,FALSE)*VLOOKUP($B$204,Other_food_cons,2,FALSE)*Other_F_local_coll</f>
        <v>1.1384297699890437E-23</v>
      </c>
      <c r="H226" s="44">
        <f>Concentrations!H74*VLOOKUP(IF(ISBLANK($A226),$B226,$A226),Radionuclide_specific,9,FALSE)*VLOOKUP($B$204,Other_food_cons,3,FALSE)*Other_F_local</f>
        <v>1.5009678054268227E-22</v>
      </c>
      <c r="I226" s="44">
        <f>Concentrations!I74*VLOOKUP(IF(ISBLANK($A226),$B226,$A226),Radionuclide_specific,9,FALSE)*VLOOKUP($B$204,Other_food_cons,3,FALSE)*Other_F_local_coll</f>
        <v>3.0196294689432497E-22</v>
      </c>
      <c r="J226" s="44">
        <f>Concentrations!J74*VLOOKUP(IF(ISBLANK($A226),$B226,$A226),Radionuclide_specific,9,FALSE)*VLOOKUP($B$204,Other_food_cons,3,FALSE)*Other_F_local_coll</f>
        <v>8.1978530300735273E-23</v>
      </c>
      <c r="K226" s="44">
        <f>Concentrations!K74*VLOOKUP(IF(ISBLANK($A226),$B226,$A226),Radionuclide_specific,9,FALSE)*VLOOKUP($B$204,Other_food_cons,3,FALSE)*Other_F_local_coll</f>
        <v>2.8478466927086596E-23</v>
      </c>
      <c r="L226" s="44">
        <f>Concentrations!L74*VLOOKUP(IF(ISBLANK($A226),$B226,$A226),Radionuclide_specific,9,FALSE)*VLOOKUP($B$204,Other_food_cons,3,FALSE)*Other_F_local_coll</f>
        <v>1.5433043439918769E-23</v>
      </c>
      <c r="M226" s="57">
        <f>Concentrations!M74*VLOOKUP(IF(ISBLANK($A226),$B226,$A226),Radionuclide_specific,9,FALSE)*VLOOKUP($B$204,Other_food_cons,4,FALSE)*Other_F_local</f>
        <v>6.7171781007600703E-23</v>
      </c>
      <c r="N226" s="57">
        <f>Concentrations!N74*VLOOKUP(IF(ISBLANK($A226),$B226,$A226),Radionuclide_specific,9,FALSE)*VLOOKUP($B$204,Other_food_cons,4,FALSE)*Other_F_local_coll</f>
        <v>1.3513540309032459E-22</v>
      </c>
      <c r="O226" s="57">
        <f>Concentrations!O74*VLOOKUP(IF(ISBLANK($A226),$B226,$A226),Radionuclide_specific,9,FALSE)*VLOOKUP($B$204,Other_food_cons,4,FALSE)*Other_F_local_coll</f>
        <v>3.6687288459994988E-23</v>
      </c>
      <c r="P226" s="57">
        <f>Concentrations!P74*VLOOKUP(IF(ISBLANK($A226),$B226,$A226),Radionuclide_specific,9,FALSE)*VLOOKUP($B$204,Other_food_cons,4,FALSE)*Other_F_local_coll</f>
        <v>1.2744772652298724E-23</v>
      </c>
      <c r="Q226" s="57">
        <f>Concentrations!Q74*VLOOKUP(IF(ISBLANK($A226),$B226,$A226),Radionuclide_specific,9,FALSE)*VLOOKUP($B$204,Other_food_cons,4,FALSE)*Other_F_local_coll</f>
        <v>6.9066439032129731E-24</v>
      </c>
      <c r="R226" s="44">
        <f>Concentrations!R74*VLOOKUP(IF(ISBLANK($A226),$B226,$A226),Radionuclide_specific,9,FALSE)*VLOOKUP($B$204,Other_food_cons,5,FALSE)*Other_F_local</f>
        <v>2.7999683370950574E-22</v>
      </c>
      <c r="S226" s="44">
        <f>Concentrations!S74*VLOOKUP(IF(ISBLANK($A226),$B226,$A226),Radionuclide_specific,9,FALSE)*VLOOKUP($B$204,Other_food_cons,5,FALSE)*Other_F_local_coll</f>
        <v>5.6329435396490695E-22</v>
      </c>
      <c r="T226" s="44">
        <f>Concentrations!T74*VLOOKUP(IF(ISBLANK($A226),$B226,$A226),Radionuclide_specific,9,FALSE)*VLOOKUP($B$204,Other_food_cons,5,FALSE)*Other_F_local_coll</f>
        <v>1.5292619091078648E-22</v>
      </c>
      <c r="U226" s="44">
        <f>Concentrations!U74*VLOOKUP(IF(ISBLANK($A226),$B226,$A226),Radionuclide_specific,9,FALSE)*VLOOKUP($B$204,Other_food_cons,5,FALSE)*Other_F_local_coll</f>
        <v>5.3124927394546172E-23</v>
      </c>
      <c r="V226" s="44">
        <f>Concentrations!V74*VLOOKUP(IF(ISBLANK($A226),$B226,$A226),Radionuclide_specific,9,FALSE)*VLOOKUP($B$204,Other_food_cons,5,FALSE)*Other_F_local_coll</f>
        <v>2.8789446929207889E-23</v>
      </c>
      <c r="W226" s="57">
        <f t="shared" si="167"/>
        <v>6.0798538643620258E-22</v>
      </c>
      <c r="X226" s="57">
        <f t="shared" si="168"/>
        <v>1.2231378867233889E-21</v>
      </c>
      <c r="Y226" s="57">
        <f t="shared" si="169"/>
        <v>3.3206407388725585E-22</v>
      </c>
      <c r="Z226" s="57">
        <f t="shared" si="170"/>
        <v>1.1535551700159034E-22</v>
      </c>
      <c r="AA226" s="57">
        <f t="shared" si="171"/>
        <v>6.2513431972230074E-23</v>
      </c>
    </row>
    <row r="227" spans="1:27">
      <c r="A227" s="4" t="s">
        <v>168</v>
      </c>
      <c r="B227" s="107"/>
      <c r="C227" s="57">
        <f>Concentrations!C75*VLOOKUP(IF(ISBLANK($A227),$B227,$A227),Radionuclide_specific,9,FALSE)*VLOOKUP($B$204,Other_food_cons,2,FALSE)*Other_F_local</f>
        <v>0</v>
      </c>
      <c r="D227" s="57">
        <f>Concentrations!D75*VLOOKUP(IF(ISBLANK($A227),$B227,$A227),Radionuclide_specific,9,FALSE)*VLOOKUP($B$204,Other_food_cons,2,FALSE)*Other_F_local_coll</f>
        <v>0</v>
      </c>
      <c r="E227" s="57">
        <f>Concentrations!E75*VLOOKUP(IF(ISBLANK($A227),$B227,$A227),Radionuclide_specific,9,FALSE)*VLOOKUP($B$204,Other_food_cons,2,FALSE)*Other_F_local_coll</f>
        <v>0</v>
      </c>
      <c r="F227" s="57">
        <f>Concentrations!F75*VLOOKUP(IF(ISBLANK($A227),$B227,$A227),Radionuclide_specific,9,FALSE)*VLOOKUP($B$204,Other_food_cons,2,FALSE)*Other_F_local_coll</f>
        <v>0</v>
      </c>
      <c r="G227" s="57">
        <f>Concentrations!G75*VLOOKUP(IF(ISBLANK($A227),$B227,$A227),Radionuclide_specific,9,FALSE)*VLOOKUP($B$204,Other_food_cons,2,FALSE)*Other_F_local_coll</f>
        <v>0</v>
      </c>
      <c r="H227" s="44">
        <f>Concentrations!H75*VLOOKUP(IF(ISBLANK($A227),$B227,$A227),Radionuclide_specific,9,FALSE)*VLOOKUP($B$204,Other_food_cons,3,FALSE)*Other_F_local</f>
        <v>0</v>
      </c>
      <c r="I227" s="44">
        <f>Concentrations!I75*VLOOKUP(IF(ISBLANK($A227),$B227,$A227),Radionuclide_specific,9,FALSE)*VLOOKUP($B$204,Other_food_cons,3,FALSE)*Other_F_local_coll</f>
        <v>0</v>
      </c>
      <c r="J227" s="44">
        <f>Concentrations!J75*VLOOKUP(IF(ISBLANK($A227),$B227,$A227),Radionuclide_specific,9,FALSE)*VLOOKUP($B$204,Other_food_cons,3,FALSE)*Other_F_local_coll</f>
        <v>0</v>
      </c>
      <c r="K227" s="44">
        <f>Concentrations!K75*VLOOKUP(IF(ISBLANK($A227),$B227,$A227),Radionuclide_specific,9,FALSE)*VLOOKUP($B$204,Other_food_cons,3,FALSE)*Other_F_local_coll</f>
        <v>0</v>
      </c>
      <c r="L227" s="44">
        <f>Concentrations!L75*VLOOKUP(IF(ISBLANK($A227),$B227,$A227),Radionuclide_specific,9,FALSE)*VLOOKUP($B$204,Other_food_cons,3,FALSE)*Other_F_local_coll</f>
        <v>0</v>
      </c>
      <c r="M227" s="57">
        <f>Concentrations!M75*VLOOKUP(IF(ISBLANK($A227),$B227,$A227),Radionuclide_specific,9,FALSE)*VLOOKUP($B$204,Other_food_cons,4,FALSE)*Other_F_local</f>
        <v>0</v>
      </c>
      <c r="N227" s="57">
        <f>Concentrations!N75*VLOOKUP(IF(ISBLANK($A227),$B227,$A227),Radionuclide_specific,9,FALSE)*VLOOKUP($B$204,Other_food_cons,4,FALSE)*Other_F_local_coll</f>
        <v>0</v>
      </c>
      <c r="O227" s="57">
        <f>Concentrations!O75*VLOOKUP(IF(ISBLANK($A227),$B227,$A227),Radionuclide_specific,9,FALSE)*VLOOKUP($B$204,Other_food_cons,4,FALSE)*Other_F_local_coll</f>
        <v>0</v>
      </c>
      <c r="P227" s="57">
        <f>Concentrations!P75*VLOOKUP(IF(ISBLANK($A227),$B227,$A227),Radionuclide_specific,9,FALSE)*VLOOKUP($B$204,Other_food_cons,4,FALSE)*Other_F_local_coll</f>
        <v>0</v>
      </c>
      <c r="Q227" s="57">
        <f>Concentrations!Q75*VLOOKUP(IF(ISBLANK($A227),$B227,$A227),Radionuclide_specific,9,FALSE)*VLOOKUP($B$204,Other_food_cons,4,FALSE)*Other_F_local_coll</f>
        <v>0</v>
      </c>
      <c r="R227" s="44">
        <f>Concentrations!R75*VLOOKUP(IF(ISBLANK($A227),$B227,$A227),Radionuclide_specific,9,FALSE)*VLOOKUP($B$204,Other_food_cons,5,FALSE)*Other_F_local</f>
        <v>0</v>
      </c>
      <c r="S227" s="44">
        <f>Concentrations!S75*VLOOKUP(IF(ISBLANK($A227),$B227,$A227),Radionuclide_specific,9,FALSE)*VLOOKUP($B$204,Other_food_cons,5,FALSE)*Other_F_local_coll</f>
        <v>0</v>
      </c>
      <c r="T227" s="44">
        <f>Concentrations!T75*VLOOKUP(IF(ISBLANK($A227),$B227,$A227),Radionuclide_specific,9,FALSE)*VLOOKUP($B$204,Other_food_cons,5,FALSE)*Other_F_local_coll</f>
        <v>0</v>
      </c>
      <c r="U227" s="44">
        <f>Concentrations!U75*VLOOKUP(IF(ISBLANK($A227),$B227,$A227),Radionuclide_specific,9,FALSE)*VLOOKUP($B$204,Other_food_cons,5,FALSE)*Other_F_local_coll</f>
        <v>0</v>
      </c>
      <c r="V227" s="44">
        <f>Concentrations!V75*VLOOKUP(IF(ISBLANK($A227),$B227,$A227),Radionuclide_specific,9,FALSE)*VLOOKUP($B$204,Other_food_cons,5,FALSE)*Other_F_local_coll</f>
        <v>0</v>
      </c>
      <c r="W227" s="57">
        <f t="shared" si="167"/>
        <v>0</v>
      </c>
      <c r="X227" s="57">
        <f t="shared" si="168"/>
        <v>0</v>
      </c>
      <c r="Y227" s="57">
        <f t="shared" si="169"/>
        <v>0</v>
      </c>
      <c r="Z227" s="57">
        <f t="shared" si="170"/>
        <v>0</v>
      </c>
      <c r="AA227" s="57">
        <f t="shared" si="171"/>
        <v>0</v>
      </c>
    </row>
    <row r="228" spans="1:27">
      <c r="A228" s="4"/>
      <c r="B228" s="107" t="s">
        <v>170</v>
      </c>
      <c r="C228" s="57">
        <f>Concentrations!C76*VLOOKUP(IF(ISBLANK($A228),$B228,$A228),Radionuclide_specific,9,FALSE)*VLOOKUP($B$204,Other_food_cons,2,FALSE)*Other_F_local</f>
        <v>5.7932001511675676E-19</v>
      </c>
      <c r="D228" s="57">
        <f>Concentrations!D76*VLOOKUP(IF(ISBLANK($A228),$B228,$A228),Radionuclide_specific,9,FALSE)*VLOOKUP($B$204,Other_food_cons,2,FALSE)*Other_F_local_coll</f>
        <v>6.7036027476513572E-23</v>
      </c>
      <c r="E228" s="57">
        <f>Concentrations!E76*VLOOKUP(IF(ISBLANK($A228),$B228,$A228),Radionuclide_specific,9,FALSE)*VLOOKUP($B$204,Other_food_cons,2,FALSE)*Other_F_local_coll</f>
        <v>2.6058725840232784E-43</v>
      </c>
      <c r="F228" s="57">
        <f>Concentrations!F76*VLOOKUP(IF(ISBLANK($A228),$B228,$A228),Radionuclide_specific,9,FALSE)*VLOOKUP($B$204,Other_food_cons,2,FALSE)*Other_F_local_coll</f>
        <v>7.5959842648113044E-79</v>
      </c>
      <c r="G228" s="57">
        <f>Concentrations!G76*VLOOKUP(IF(ISBLANK($A228),$B228,$A228),Radionuclide_specific,9,FALSE)*VLOOKUP($B$204,Other_food_cons,2,FALSE)*Other_F_local_coll</f>
        <v>4.5836217131407504E-118</v>
      </c>
      <c r="H228" s="44">
        <f>Concentrations!H76*VLOOKUP(IF(ISBLANK($A228),$B228,$A228),Radionuclide_specific,9,FALSE)*VLOOKUP($B$204,Other_food_cons,3,FALSE)*Other_F_local</f>
        <v>3.285418777320879E-17</v>
      </c>
      <c r="I228" s="44">
        <f>Concentrations!I76*VLOOKUP(IF(ISBLANK($A228),$B228,$A228),Radionuclide_specific,9,FALSE)*VLOOKUP($B$204,Other_food_cons,3,FALSE)*Other_F_local_coll</f>
        <v>3.8017230145923463E-21</v>
      </c>
      <c r="J228" s="44">
        <f>Concentrations!J76*VLOOKUP(IF(ISBLANK($A228),$B228,$A228),Radionuclide_specific,9,FALSE)*VLOOKUP($B$204,Other_food_cons,3,FALSE)*Other_F_local_coll</f>
        <v>1.4778330621168487E-41</v>
      </c>
      <c r="K228" s="44">
        <f>Concentrations!K76*VLOOKUP(IF(ISBLANK($A228),$B228,$A228),Radionuclide_specific,9,FALSE)*VLOOKUP($B$204,Other_food_cons,3,FALSE)*Other_F_local_coll</f>
        <v>4.3078072023483136E-77</v>
      </c>
      <c r="L228" s="44">
        <f>Concentrations!L76*VLOOKUP(IF(ISBLANK($A228),$B228,$A228),Radionuclide_specific,9,FALSE)*VLOOKUP($B$204,Other_food_cons,3,FALSE)*Other_F_local_coll</f>
        <v>2.5994470157315875E-116</v>
      </c>
      <c r="M228" s="57">
        <f>Concentrations!M76*VLOOKUP(IF(ISBLANK($A228),$B228,$A228),Radionuclide_specific,9,FALSE)*VLOOKUP($B$204,Other_food_cons,4,FALSE)*Other_F_local</f>
        <v>1.2005565171495044E-21</v>
      </c>
      <c r="N228" s="57">
        <f>Concentrations!N76*VLOOKUP(IF(ISBLANK($A228),$B228,$A228),Radionuclide_specific,9,FALSE)*VLOOKUP($B$204,Other_food_cons,4,FALSE)*Other_F_local_coll</f>
        <v>1.3892242209950486E-25</v>
      </c>
      <c r="O228" s="57">
        <f>Concentrations!O76*VLOOKUP(IF(ISBLANK($A228),$B228,$A228),Radionuclide_specific,9,FALSE)*VLOOKUP($B$204,Other_food_cons,4,FALSE)*Other_F_local_coll</f>
        <v>5.400292121755616E-46</v>
      </c>
      <c r="P228" s="57">
        <f>Concentrations!P76*VLOOKUP(IF(ISBLANK($A228),$B228,$A228),Radionuclide_specific,9,FALSE)*VLOOKUP($B$204,Other_food_cons,4,FALSE)*Other_F_local_coll</f>
        <v>1.5741573181182704E-81</v>
      </c>
      <c r="Q228" s="57">
        <f>Concentrations!Q76*VLOOKUP(IF(ISBLANK($A228),$B228,$A228),Radionuclide_specific,9,FALSE)*VLOOKUP($B$204,Other_food_cons,4,FALSE)*Other_F_local_coll</f>
        <v>9.4988896918226512E-121</v>
      </c>
      <c r="R228" s="44">
        <f>Concentrations!R76*VLOOKUP(IF(ISBLANK($A228),$B228,$A228),Radionuclide_specific,9,FALSE)*VLOOKUP($B$204,Other_food_cons,5,FALSE)*Other_F_local</f>
        <v>1.0216478791338516E-22</v>
      </c>
      <c r="S228" s="44">
        <f>Concentrations!S76*VLOOKUP(IF(ISBLANK($A228),$B228,$A228),Radionuclide_specific,9,FALSE)*VLOOKUP($B$204,Other_food_cons,5,FALSE)*Other_F_local_coll</f>
        <v>1.1822000536807917E-26</v>
      </c>
      <c r="T228" s="44">
        <f>Concentrations!T76*VLOOKUP(IF(ISBLANK($A228),$B228,$A228),Radionuclide_specific,9,FALSE)*VLOOKUP($B$204,Other_food_cons,5,FALSE)*Other_F_local_coll</f>
        <v>4.5955329166796914E-47</v>
      </c>
      <c r="U228" s="44">
        <f>Concentrations!U76*VLOOKUP(IF(ISBLANK($A228),$B228,$A228),Radionuclide_specific,9,FALSE)*VLOOKUP($B$204,Other_food_cons,5,FALSE)*Other_F_local_coll</f>
        <v>1.3395741579055462E-82</v>
      </c>
      <c r="V228" s="44">
        <f>Concentrations!V76*VLOOKUP(IF(ISBLANK($A228),$B228,$A228),Radionuclide_specific,9,FALSE)*VLOOKUP($B$204,Other_food_cons,5,FALSE)*Other_F_local_coll</f>
        <v>8.0833516532970691E-122</v>
      </c>
      <c r="W228" s="57">
        <f t="shared" si="167"/>
        <v>3.3434810509630607E-17</v>
      </c>
      <c r="X228" s="57">
        <f t="shared" si="168"/>
        <v>3.8689097864914967E-21</v>
      </c>
      <c r="Y228" s="57">
        <f t="shared" si="169"/>
        <v>1.5039503864112158E-41</v>
      </c>
      <c r="Z228" s="57">
        <f t="shared" si="170"/>
        <v>4.3839378564698178E-77</v>
      </c>
      <c r="AA228" s="57">
        <f t="shared" si="171"/>
        <v>2.6453863051115665E-116</v>
      </c>
    </row>
    <row r="229" spans="1:27">
      <c r="A229" s="4" t="s">
        <v>11</v>
      </c>
      <c r="B229" s="107"/>
      <c r="C229" s="57">
        <f>Concentrations!C77*VLOOKUP(IF(ISBLANK($A229),$B229,$A229),Radionuclide_specific,9,FALSE)*VLOOKUP($B$204,Other_food_cons,2,FALSE)*Other_F_local</f>
        <v>2.2156843799748629E-11</v>
      </c>
      <c r="D229" s="57">
        <f>Concentrations!D77*VLOOKUP(IF(ISBLANK($A229),$B229,$A229),Radionuclide_specific,9,FALSE)*VLOOKUP($B$204,Other_food_cons,2,FALSE)*Other_F_local_coll</f>
        <v>3.3687107955126927E-12</v>
      </c>
      <c r="E229" s="57">
        <f>Concentrations!E77*VLOOKUP(IF(ISBLANK($A229),$B229,$A229),Radionuclide_specific,9,FALSE)*VLOOKUP($B$204,Other_food_cons,2,FALSE)*Other_F_local_coll</f>
        <v>2.6418629930676549E-13</v>
      </c>
      <c r="F229" s="57">
        <f>Concentrations!F77*VLOOKUP(IF(ISBLANK($A229),$B229,$A229),Radionuclide_specific,9,FALSE)*VLOOKUP($B$204,Other_food_cons,2,FALSE)*Other_F_local_coll</f>
        <v>7.1745371466133255E-14</v>
      </c>
      <c r="G229" s="57">
        <f>Concentrations!G77*VLOOKUP(IF(ISBLANK($A229),$B229,$A229),Radionuclide_specific,9,FALSE)*VLOOKUP($B$204,Other_food_cons,2,FALSE)*Other_F_local_coll</f>
        <v>3.4642668757392604E-14</v>
      </c>
      <c r="H229" s="44">
        <f>Concentrations!H77*VLOOKUP(IF(ISBLANK($A229),$B229,$A229),Radionuclide_specific,9,FALSE)*VLOOKUP($B$204,Other_food_cons,3,FALSE)*Other_F_local</f>
        <v>1.7908191618585885E-11</v>
      </c>
      <c r="I229" s="44">
        <f>Concentrations!I77*VLOOKUP(IF(ISBLANK($A229),$B229,$A229),Radionuclide_specific,9,FALSE)*VLOOKUP($B$204,Other_food_cons,3,FALSE)*Other_F_local_coll</f>
        <v>2.7227487352835255E-12</v>
      </c>
      <c r="J229" s="44">
        <f>Concentrations!J77*VLOOKUP(IF(ISBLANK($A229),$B229,$A229),Radionuclide_specific,9,FALSE)*VLOOKUP($B$204,Other_food_cons,3,FALSE)*Other_F_local_coll</f>
        <v>2.1352765374661867E-13</v>
      </c>
      <c r="K229" s="44">
        <f>Concentrations!K77*VLOOKUP(IF(ISBLANK($A229),$B229,$A229),Radionuclide_specific,9,FALSE)*VLOOKUP($B$204,Other_food_cons,3,FALSE)*Other_F_local_coll</f>
        <v>5.7987945917491881E-14</v>
      </c>
      <c r="L229" s="44">
        <f>Concentrations!L77*VLOOKUP(IF(ISBLANK($A229),$B229,$A229),Radionuclide_specific,9,FALSE)*VLOOKUP($B$204,Other_food_cons,3,FALSE)*Other_F_local_coll</f>
        <v>2.7999816033979703E-14</v>
      </c>
      <c r="M229" s="57">
        <f>Concentrations!M77*VLOOKUP(IF(ISBLANK($A229),$B229,$A229),Radionuclide_specific,9,FALSE)*VLOOKUP($B$204,Other_food_cons,4,FALSE)*Other_F_local</f>
        <v>1.5637449476069495E-11</v>
      </c>
      <c r="N229" s="57">
        <f>Concentrations!N77*VLOOKUP(IF(ISBLANK($A229),$B229,$A229),Radionuclide_specific,9,FALSE)*VLOOKUP($B$204,Other_food_cons,4,FALSE)*Other_F_local_coll</f>
        <v>2.3775067126174921E-12</v>
      </c>
      <c r="O229" s="57">
        <f>Concentrations!O77*VLOOKUP(IF(ISBLANK($A229),$B229,$A229),Radionuclide_specific,9,FALSE)*VLOOKUP($B$204,Other_food_cons,4,FALSE)*Other_F_local_coll</f>
        <v>1.8645254464113649E-13</v>
      </c>
      <c r="P229" s="57">
        <f>Concentrations!P77*VLOOKUP(IF(ISBLANK($A229),$B229,$A229),Radionuclide_specific,9,FALSE)*VLOOKUP($B$204,Other_food_cons,4,FALSE)*Other_F_local_coll</f>
        <v>5.063512798046738E-14</v>
      </c>
      <c r="Q229" s="57">
        <f>Concentrations!Q77*VLOOKUP(IF(ISBLANK($A229),$B229,$A229),Radionuclide_specific,9,FALSE)*VLOOKUP($B$204,Other_food_cons,4,FALSE)*Other_F_local_coll</f>
        <v>2.4449465244507618E-14</v>
      </c>
      <c r="R229" s="44">
        <f>Concentrations!R77*VLOOKUP(IF(ISBLANK($A229),$B229,$A229),Radionuclide_specific,9,FALSE)*VLOOKUP($B$204,Other_food_cons,5,FALSE)*Other_F_local</f>
        <v>6.325419305775371E-11</v>
      </c>
      <c r="S229" s="44">
        <f>Concentrations!S77*VLOOKUP(IF(ISBLANK($A229),$B229,$A229),Radionuclide_specific,9,FALSE)*VLOOKUP($B$204,Other_food_cons,5,FALSE)*Other_F_local_coll</f>
        <v>9.6171225893426417E-12</v>
      </c>
      <c r="T229" s="44">
        <f>Concentrations!T77*VLOOKUP(IF(ISBLANK($A229),$B229,$A229),Radionuclide_specific,9,FALSE)*VLOOKUP($B$204,Other_food_cons,5,FALSE)*Other_F_local_coll</f>
        <v>7.5420900786208727E-13</v>
      </c>
      <c r="U229" s="44">
        <f>Concentrations!U77*VLOOKUP(IF(ISBLANK($A229),$B229,$A229),Radionuclide_specific,9,FALSE)*VLOOKUP($B$204,Other_food_cons,5,FALSE)*Other_F_local_coll</f>
        <v>2.0482139147320854E-13</v>
      </c>
      <c r="V229" s="44">
        <f>Concentrations!V77*VLOOKUP(IF(ISBLANK($A229),$B229,$A229),Radionuclide_specific,9,FALSE)*VLOOKUP($B$204,Other_food_cons,5,FALSE)*Other_F_local_coll</f>
        <v>9.8899196899189458E-14</v>
      </c>
      <c r="W229" s="57">
        <f t="shared" si="167"/>
        <v>1.1895667795215771E-10</v>
      </c>
      <c r="X229" s="57">
        <f t="shared" si="168"/>
        <v>1.8086088832756352E-11</v>
      </c>
      <c r="Y229" s="57">
        <f t="shared" si="169"/>
        <v>1.4183755055566081E-12</v>
      </c>
      <c r="Z229" s="57">
        <f t="shared" si="170"/>
        <v>3.8518983683730111E-13</v>
      </c>
      <c r="AA229" s="57">
        <f t="shared" si="171"/>
        <v>1.8599114693506938E-13</v>
      </c>
    </row>
    <row r="230" spans="1:27">
      <c r="A230" s="4" t="s">
        <v>12</v>
      </c>
      <c r="B230" s="107"/>
      <c r="C230" s="57">
        <f>Concentrations!C78*VLOOKUP(IF(ISBLANK($A230),$B230,$A230),Radionuclide_specific,9,FALSE)*VLOOKUP($B$204,Other_food_cons,2,FALSE)*Other_F_local</f>
        <v>1.81862110949956E-11</v>
      </c>
      <c r="D230" s="57">
        <f>Concentrations!D78*VLOOKUP(IF(ISBLANK($A230),$B230,$A230),Radionuclide_specific,9,FALSE)*VLOOKUP($B$204,Other_food_cons,2,FALSE)*Other_F_local_coll</f>
        <v>2.7656362560637773E-12</v>
      </c>
      <c r="E230" s="57">
        <f>Concentrations!E78*VLOOKUP(IF(ISBLANK($A230),$B230,$A230),Radionuclide_specific,9,FALSE)*VLOOKUP($B$204,Other_food_cons,2,FALSE)*Other_F_local_coll</f>
        <v>2.1716033906642494E-13</v>
      </c>
      <c r="F230" s="57">
        <f>Concentrations!F78*VLOOKUP(IF(ISBLANK($A230),$B230,$A230),Radionuclide_specific,9,FALSE)*VLOOKUP($B$204,Other_food_cons,2,FALSE)*Other_F_local_coll</f>
        <v>5.9106345321498831E-14</v>
      </c>
      <c r="G230" s="57">
        <f>Concentrations!G78*VLOOKUP(IF(ISBLANK($A230),$B230,$A230),Radionuclide_specific,9,FALSE)*VLOOKUP($B$204,Other_food_cons,2,FALSE)*Other_F_local_coll</f>
        <v>2.8610756136361032E-14</v>
      </c>
      <c r="H230" s="44">
        <f>Concentrations!H78*VLOOKUP(IF(ISBLANK($A230),$B230,$A230),Radionuclide_specific,9,FALSE)*VLOOKUP($B$204,Other_food_cons,3,FALSE)*Other_F_local</f>
        <v>1.9587355675966114E-11</v>
      </c>
      <c r="I230" s="44">
        <f>Concentrations!I78*VLOOKUP(IF(ISBLANK($A230),$B230,$A230),Radionuclide_specific,9,FALSE)*VLOOKUP($B$204,Other_food_cons,3,FALSE)*Other_F_local_coll</f>
        <v>2.9787128684971208E-12</v>
      </c>
      <c r="J230" s="44">
        <f>Concentrations!J78*VLOOKUP(IF(ISBLANK($A230),$B230,$A230),Radionuclide_specific,9,FALSE)*VLOOKUP($B$204,Other_food_cons,3,FALSE)*Other_F_local_coll</f>
        <v>2.3389131346759475E-13</v>
      </c>
      <c r="K230" s="44">
        <f>Concentrations!K78*VLOOKUP(IF(ISBLANK($A230),$B230,$A230),Radionuclide_specific,9,FALSE)*VLOOKUP($B$204,Other_food_cons,3,FALSE)*Other_F_local_coll</f>
        <v>6.3660154524284292E-14</v>
      </c>
      <c r="L230" s="44">
        <f>Concentrations!L78*VLOOKUP(IF(ISBLANK($A230),$B230,$A230),Radionuclide_specific,9,FALSE)*VLOOKUP($B$204,Other_food_cons,3,FALSE)*Other_F_local_coll</f>
        <v>3.081505288121529E-14</v>
      </c>
      <c r="M230" s="57">
        <f>Concentrations!M78*VLOOKUP(IF(ISBLANK($A230),$B230,$A230),Radionuclide_specific,9,FALSE)*VLOOKUP($B$204,Other_food_cons,4,FALSE)*Other_F_local</f>
        <v>1.2908796648733282E-11</v>
      </c>
      <c r="N230" s="57">
        <f>Concentrations!N78*VLOOKUP(IF(ISBLANK($A230),$B230,$A230),Radionuclide_specific,9,FALSE)*VLOOKUP($B$204,Other_food_cons,4,FALSE)*Other_F_local_coll</f>
        <v>1.9630826810162454E-12</v>
      </c>
      <c r="O230" s="57">
        <f>Concentrations!O78*VLOOKUP(IF(ISBLANK($A230),$B230,$A230),Radionuclide_specific,9,FALSE)*VLOOKUP($B$204,Other_food_cons,4,FALSE)*Other_F_local_coll</f>
        <v>1.5414308359974133E-13</v>
      </c>
      <c r="P230" s="57">
        <f>Concentrations!P78*VLOOKUP(IF(ISBLANK($A230),$B230,$A230),Radionuclide_specific,9,FALSE)*VLOOKUP($B$204,Other_food_cons,4,FALSE)*Other_F_local_coll</f>
        <v>4.195441196737197E-14</v>
      </c>
      <c r="Q230" s="57">
        <f>Concentrations!Q78*VLOOKUP(IF(ISBLANK($A230),$B230,$A230),Radionuclide_specific,9,FALSE)*VLOOKUP($B$204,Other_food_cons,4,FALSE)*Other_F_local_coll</f>
        <v>2.0308267126208231E-14</v>
      </c>
      <c r="R230" s="44">
        <f>Concentrations!R78*VLOOKUP(IF(ISBLANK($A230),$B230,$A230),Radionuclide_specific,9,FALSE)*VLOOKUP($B$204,Other_food_cons,5,FALSE)*Other_F_local</f>
        <v>5.3836419463228891E-11</v>
      </c>
      <c r="S230" s="44">
        <f>Concentrations!S78*VLOOKUP(IF(ISBLANK($A230),$B230,$A230),Radionuclide_specific,9,FALSE)*VLOOKUP($B$204,Other_food_cons,5,FALSE)*Other_F_local_coll</f>
        <v>8.1870793639437564E-12</v>
      </c>
      <c r="T230" s="44">
        <f>Concentrations!T78*VLOOKUP(IF(ISBLANK($A230),$B230,$A230),Radionuclide_specific,9,FALSE)*VLOOKUP($B$204,Other_food_cons,5,FALSE)*Other_F_local_coll</f>
        <v>6.4285710991082593E-13</v>
      </c>
      <c r="U230" s="44">
        <f>Concentrations!U78*VLOOKUP(IF(ISBLANK($A230),$B230,$A230),Radionuclide_specific,9,FALSE)*VLOOKUP($B$204,Other_food_cons,5,FALSE)*Other_F_local_coll</f>
        <v>1.7497179500694881E-13</v>
      </c>
      <c r="V230" s="44">
        <f>Concentrations!V78*VLOOKUP(IF(ISBLANK($A230),$B230,$A230),Radionuclide_specific,9,FALSE)*VLOOKUP($B$204,Other_food_cons,5,FALSE)*Other_F_local_coll</f>
        <v>8.46960733311369E-14</v>
      </c>
      <c r="W230" s="57">
        <f t="shared" si="167"/>
        <v>1.0451878288292389E-10</v>
      </c>
      <c r="X230" s="57">
        <f t="shared" si="168"/>
        <v>1.5894511169520898E-11</v>
      </c>
      <c r="Y230" s="57">
        <f t="shared" si="169"/>
        <v>1.2480518460445871E-12</v>
      </c>
      <c r="Z230" s="57">
        <f t="shared" si="170"/>
        <v>3.3969270682010393E-13</v>
      </c>
      <c r="AA230" s="57">
        <f t="shared" si="171"/>
        <v>1.6443014947492146E-13</v>
      </c>
    </row>
    <row r="231" spans="1:27">
      <c r="A231" s="2"/>
      <c r="B231" s="107" t="s">
        <v>143</v>
      </c>
      <c r="C231" s="57">
        <f>Concentrations!C79*VLOOKUP(IF(ISBLANK($A231),$B231,$A231),Radionuclide_specific,9,FALSE)*VLOOKUP($B$204,Other_food_cons,2,FALSE)*Other_F_local</f>
        <v>0</v>
      </c>
      <c r="D231" s="57">
        <f>Concentrations!D79*VLOOKUP(IF(ISBLANK($A231),$B231,$A231),Radionuclide_specific,9,FALSE)*VLOOKUP($B$204,Other_food_cons,2,FALSE)*Other_F_local_coll</f>
        <v>0</v>
      </c>
      <c r="E231" s="57">
        <f>Concentrations!E79*VLOOKUP(IF(ISBLANK($A231),$B231,$A231),Radionuclide_specific,9,FALSE)*VLOOKUP($B$204,Other_food_cons,2,FALSE)*Other_F_local_coll</f>
        <v>0</v>
      </c>
      <c r="F231" s="57">
        <f>Concentrations!F79*VLOOKUP(IF(ISBLANK($A231),$B231,$A231),Radionuclide_specific,9,FALSE)*VLOOKUP($B$204,Other_food_cons,2,FALSE)*Other_F_local_coll</f>
        <v>0</v>
      </c>
      <c r="G231" s="57">
        <f>Concentrations!G79*VLOOKUP(IF(ISBLANK($A231),$B231,$A231),Radionuclide_specific,9,FALSE)*VLOOKUP($B$204,Other_food_cons,2,FALSE)*Other_F_local_coll</f>
        <v>0</v>
      </c>
      <c r="H231" s="44">
        <f>Concentrations!H79*VLOOKUP(IF(ISBLANK($A231),$B231,$A231),Radionuclide_specific,9,FALSE)*VLOOKUP($B$204,Other_food_cons,3,FALSE)*Other_F_local</f>
        <v>0</v>
      </c>
      <c r="I231" s="44">
        <f>Concentrations!I79*VLOOKUP(IF(ISBLANK($A231),$B231,$A231),Radionuclide_specific,9,FALSE)*VLOOKUP($B$204,Other_food_cons,3,FALSE)*Other_F_local_coll</f>
        <v>0</v>
      </c>
      <c r="J231" s="44">
        <f>Concentrations!J79*VLOOKUP(IF(ISBLANK($A231),$B231,$A231),Radionuclide_specific,9,FALSE)*VLOOKUP($B$204,Other_food_cons,3,FALSE)*Other_F_local_coll</f>
        <v>0</v>
      </c>
      <c r="K231" s="44">
        <f>Concentrations!K79*VLOOKUP(IF(ISBLANK($A231),$B231,$A231),Radionuclide_specific,9,FALSE)*VLOOKUP($B$204,Other_food_cons,3,FALSE)*Other_F_local_coll</f>
        <v>0</v>
      </c>
      <c r="L231" s="44">
        <f>Concentrations!L79*VLOOKUP(IF(ISBLANK($A231),$B231,$A231),Radionuclide_specific,9,FALSE)*VLOOKUP($B$204,Other_food_cons,3,FALSE)*Other_F_local_coll</f>
        <v>0</v>
      </c>
      <c r="M231" s="57">
        <f>Concentrations!M79*VLOOKUP(IF(ISBLANK($A231),$B231,$A231),Radionuclide_specific,9,FALSE)*VLOOKUP($B$204,Other_food_cons,4,FALSE)*Other_F_local</f>
        <v>0</v>
      </c>
      <c r="N231" s="57">
        <f>Concentrations!N79*VLOOKUP(IF(ISBLANK($A231),$B231,$A231),Radionuclide_specific,9,FALSE)*VLOOKUP($B$204,Other_food_cons,4,FALSE)*Other_F_local_coll</f>
        <v>0</v>
      </c>
      <c r="O231" s="57">
        <f>Concentrations!O79*VLOOKUP(IF(ISBLANK($A231),$B231,$A231),Radionuclide_specific,9,FALSE)*VLOOKUP($B$204,Other_food_cons,4,FALSE)*Other_F_local_coll</f>
        <v>0</v>
      </c>
      <c r="P231" s="57">
        <f>Concentrations!P79*VLOOKUP(IF(ISBLANK($A231),$B231,$A231),Radionuclide_specific,9,FALSE)*VLOOKUP($B$204,Other_food_cons,4,FALSE)*Other_F_local_coll</f>
        <v>0</v>
      </c>
      <c r="Q231" s="57">
        <f>Concentrations!Q79*VLOOKUP(IF(ISBLANK($A231),$B231,$A231),Radionuclide_specific,9,FALSE)*VLOOKUP($B$204,Other_food_cons,4,FALSE)*Other_F_local_coll</f>
        <v>0</v>
      </c>
      <c r="R231" s="44">
        <f>Concentrations!R79*VLOOKUP(IF(ISBLANK($A231),$B231,$A231),Radionuclide_specific,9,FALSE)*VLOOKUP($B$204,Other_food_cons,5,FALSE)*Other_F_local</f>
        <v>0</v>
      </c>
      <c r="S231" s="44">
        <f>Concentrations!S79*VLOOKUP(IF(ISBLANK($A231),$B231,$A231),Radionuclide_specific,9,FALSE)*VLOOKUP($B$204,Other_food_cons,5,FALSE)*Other_F_local_coll</f>
        <v>0</v>
      </c>
      <c r="T231" s="44">
        <f>Concentrations!T79*VLOOKUP(IF(ISBLANK($A231),$B231,$A231),Radionuclide_specific,9,FALSE)*VLOOKUP($B$204,Other_food_cons,5,FALSE)*Other_F_local_coll</f>
        <v>0</v>
      </c>
      <c r="U231" s="44">
        <f>Concentrations!U79*VLOOKUP(IF(ISBLANK($A231),$B231,$A231),Radionuclide_specific,9,FALSE)*VLOOKUP($B$204,Other_food_cons,5,FALSE)*Other_F_local_coll</f>
        <v>0</v>
      </c>
      <c r="V231" s="44">
        <f>Concentrations!V79*VLOOKUP(IF(ISBLANK($A231),$B231,$A231),Radionuclide_specific,9,FALSE)*VLOOKUP($B$204,Other_food_cons,5,FALSE)*Other_F_local_coll</f>
        <v>0</v>
      </c>
      <c r="W231" s="57">
        <f t="shared" si="167"/>
        <v>0</v>
      </c>
      <c r="X231" s="57">
        <f t="shared" si="168"/>
        <v>0</v>
      </c>
      <c r="Y231" s="57">
        <f t="shared" si="169"/>
        <v>0</v>
      </c>
      <c r="Z231" s="57">
        <f t="shared" si="170"/>
        <v>0</v>
      </c>
      <c r="AA231" s="57">
        <f t="shared" si="171"/>
        <v>0</v>
      </c>
    </row>
    <row r="232" spans="1:27">
      <c r="A232" s="4" t="s">
        <v>27</v>
      </c>
      <c r="B232" s="107"/>
      <c r="C232" s="57">
        <f>Concentrations!C80*VLOOKUP(IF(ISBLANK($A232),$B232,$A232),Radionuclide_specific,9,FALSE)*VLOOKUP($B$204,Other_food_cons,2,FALSE)*Other_F_local</f>
        <v>6.7355679020977191E-11</v>
      </c>
      <c r="D232" s="57">
        <f>Concentrations!D80*VLOOKUP(IF(ISBLANK($A232),$B232,$A232),Radionuclide_specific,9,FALSE)*VLOOKUP($B$204,Other_food_cons,2,FALSE)*Other_F_local_coll</f>
        <v>1.0242938821414242E-11</v>
      </c>
      <c r="E232" s="57">
        <f>Concentrations!E80*VLOOKUP(IF(ISBLANK($A232),$B232,$A232),Radionuclide_specific,9,FALSE)*VLOOKUP($B$204,Other_food_cons,2,FALSE)*Other_F_local_coll</f>
        <v>8.042596796110267E-13</v>
      </c>
      <c r="F232" s="57">
        <f>Concentrations!F80*VLOOKUP(IF(ISBLANK($A232),$B232,$A232),Radionuclide_specific,9,FALSE)*VLOOKUP($B$204,Other_food_cons,2,FALSE)*Other_F_local_coll</f>
        <v>2.1888962242507649E-13</v>
      </c>
      <c r="G232" s="57">
        <f>Concentrations!G80*VLOOKUP(IF(ISBLANK($A232),$B232,$A232),Radionuclide_specific,9,FALSE)*VLOOKUP($B$204,Other_food_cons,2,FALSE)*Other_F_local_coll</f>
        <v>1.0594804180409812E-13</v>
      </c>
      <c r="H232" s="44">
        <f>Concentrations!H80*VLOOKUP(IF(ISBLANK($A232),$B232,$A232),Radionuclide_specific,9,FALSE)*VLOOKUP($B$204,Other_food_cons,3,FALSE)*Other_F_local</f>
        <v>6.6460743295510612E-10</v>
      </c>
      <c r="I232" s="44">
        <f>Concentrations!I80*VLOOKUP(IF(ISBLANK($A232),$B232,$A232),Radionuclide_specific,9,FALSE)*VLOOKUP($B$204,Other_food_cons,3,FALSE)*Other_F_local_coll</f>
        <v>1.0106843810298738E-10</v>
      </c>
      <c r="J232" s="44">
        <f>Concentrations!J80*VLOOKUP(IF(ISBLANK($A232),$B232,$A232),Radionuclide_specific,9,FALSE)*VLOOKUP($B$204,Other_food_cons,3,FALSE)*Other_F_local_coll</f>
        <v>7.9357371028671698E-12</v>
      </c>
      <c r="K232" s="44">
        <f>Concentrations!K80*VLOOKUP(IF(ISBLANK($A232),$B232,$A232),Radionuclide_specific,9,FALSE)*VLOOKUP($B$204,Other_food_cons,3,FALSE)*Other_F_local_coll</f>
        <v>2.1598129834773944E-12</v>
      </c>
      <c r="L232" s="44">
        <f>Concentrations!L80*VLOOKUP(IF(ISBLANK($A232),$B232,$A232),Radionuclide_specific,9,FALSE)*VLOOKUP($B$204,Other_food_cons,3,FALSE)*Other_F_local_coll</f>
        <v>1.0454034034474256E-12</v>
      </c>
      <c r="M232" s="57">
        <f>Concentrations!M80*VLOOKUP(IF(ISBLANK($A232),$B232,$A232),Radionuclide_specific,9,FALSE)*VLOOKUP($B$204,Other_food_cons,4,FALSE)*Other_F_local</f>
        <v>2.850996238368545E-11</v>
      </c>
      <c r="N232" s="57">
        <f>Concentrations!N80*VLOOKUP(IF(ISBLANK($A232),$B232,$A232),Radionuclide_specific,9,FALSE)*VLOOKUP($B$204,Other_food_cons,4,FALSE)*Other_F_local_coll</f>
        <v>4.3355780053225086E-12</v>
      </c>
      <c r="O232" s="57">
        <f>Concentrations!O80*VLOOKUP(IF(ISBLANK($A232),$B232,$A232),Radionuclide_specific,9,FALSE)*VLOOKUP($B$204,Other_food_cons,4,FALSE)*Other_F_local_coll</f>
        <v>3.4042286479339285E-13</v>
      </c>
      <c r="P232" s="57">
        <f>Concentrations!P80*VLOOKUP(IF(ISBLANK($A232),$B232,$A232),Radionuclide_specific,9,FALSE)*VLOOKUP($B$204,Other_food_cons,4,FALSE)*Other_F_local_coll</f>
        <v>9.2650463809807258E-14</v>
      </c>
      <c r="Q232" s="57">
        <f>Concentrations!Q80*VLOOKUP(IF(ISBLANK($A232),$B232,$A232),Radionuclide_specific,9,FALSE)*VLOOKUP($B$204,Other_food_cons,4,FALSE)*Other_F_local_coll</f>
        <v>4.4845137490474215E-14</v>
      </c>
      <c r="R232" s="44">
        <f>Concentrations!R80*VLOOKUP(IF(ISBLANK($A232),$B232,$A232),Radionuclide_specific,9,FALSE)*VLOOKUP($B$204,Other_food_cons,5,FALSE)*Other_F_local</f>
        <v>4.482305391985624E-11</v>
      </c>
      <c r="S232" s="44">
        <f>Concentrations!S80*VLOOKUP(IF(ISBLANK($A232),$B232,$A232),Radionuclide_specific,9,FALSE)*VLOOKUP($B$204,Other_food_cons,5,FALSE)*Other_F_local_coll</f>
        <v>6.8163487587594721E-12</v>
      </c>
      <c r="T232" s="44">
        <f>Concentrations!T80*VLOOKUP(IF(ISBLANK($A232),$B232,$A232),Radionuclide_specific,9,FALSE)*VLOOKUP($B$204,Other_food_cons,5,FALSE)*Other_F_local_coll</f>
        <v>5.3520913913649607E-13</v>
      </c>
      <c r="U232" s="44">
        <f>Concentrations!U80*VLOOKUP(IF(ISBLANK($A232),$B232,$A232),Radionuclide_specific,9,FALSE)*VLOOKUP($B$204,Other_food_cons,5,FALSE)*Other_F_local_coll</f>
        <v>1.4566405522243423E-13</v>
      </c>
      <c r="V232" s="44">
        <f>Concentrations!V80*VLOOKUP(IF(ISBLANK($A232),$B232,$A232),Radionuclide_specific,9,FALSE)*VLOOKUP($B$204,Other_food_cons,5,FALSE)*Other_F_local_coll</f>
        <v>7.0505039211456473E-14</v>
      </c>
      <c r="W232" s="57">
        <f t="shared" si="167"/>
        <v>8.0529612827962493E-10</v>
      </c>
      <c r="X232" s="57">
        <f t="shared" si="168"/>
        <v>1.224633036884836E-10</v>
      </c>
      <c r="Y232" s="57">
        <f t="shared" si="169"/>
        <v>9.6156287864080848E-12</v>
      </c>
      <c r="Z232" s="57">
        <f t="shared" si="170"/>
        <v>2.6170171249347122E-12</v>
      </c>
      <c r="AA232" s="57">
        <f t="shared" si="171"/>
        <v>1.2667016219534544E-12</v>
      </c>
    </row>
    <row r="233" spans="1:27">
      <c r="A233" s="4" t="s">
        <v>23</v>
      </c>
      <c r="B233" s="107"/>
      <c r="C233" s="57">
        <f>Concentrations!C81*VLOOKUP(IF(ISBLANK($A233),$B233,$A233),Radionuclide_specific,9,FALSE)*VLOOKUP($B$204,Other_food_cons,2,FALSE)*Other_F_local</f>
        <v>1.4077632574441885E-11</v>
      </c>
      <c r="D233" s="57">
        <f>Concentrations!D81*VLOOKUP(IF(ISBLANK($A233),$B233,$A233),Radionuclide_specific,9,FALSE)*VLOOKUP($B$204,Other_food_cons,2,FALSE)*Other_F_local_coll</f>
        <v>2.1380758610960561E-12</v>
      </c>
      <c r="E233" s="57">
        <f>Concentrations!E81*VLOOKUP(IF(ISBLANK($A233),$B233,$A233),Radionuclide_specific,9,FALSE)*VLOOKUP($B$204,Other_food_cons,2,FALSE)*Other_F_local_coll</f>
        <v>1.6668674814847743E-13</v>
      </c>
      <c r="F233" s="57">
        <f>Concentrations!F81*VLOOKUP(IF(ISBLANK($A233),$B233,$A233),Radionuclide_specific,9,FALSE)*VLOOKUP($B$204,Other_food_cons,2,FALSE)*Other_F_local_coll</f>
        <v>4.4787950812155281E-14</v>
      </c>
      <c r="G233" s="57">
        <f>Concentrations!G81*VLOOKUP(IF(ISBLANK($A233),$B233,$A233),Radionuclide_specific,9,FALSE)*VLOOKUP($B$204,Other_food_cons,2,FALSE)*Other_F_local_coll</f>
        <v>2.1371816997573135E-14</v>
      </c>
      <c r="H233" s="44">
        <f>Concentrations!H81*VLOOKUP(IF(ISBLANK($A233),$B233,$A233),Radionuclide_specific,9,FALSE)*VLOOKUP($B$204,Other_food_cons,3,FALSE)*Other_F_local</f>
        <v>7.8503307641314117E-10</v>
      </c>
      <c r="I233" s="44">
        <f>Concentrations!I81*VLOOKUP(IF(ISBLANK($A233),$B233,$A233),Radionuclide_specific,9,FALSE)*VLOOKUP($B$204,Other_food_cons,3,FALSE)*Other_F_local_coll</f>
        <v>1.192288733183858E-10</v>
      </c>
      <c r="J233" s="44">
        <f>Concentrations!J81*VLOOKUP(IF(ISBLANK($A233),$B233,$A233),Radionuclide_specific,9,FALSE)*VLOOKUP($B$204,Other_food_cons,3,FALSE)*Other_F_local_coll</f>
        <v>9.2952142346625701E-12</v>
      </c>
      <c r="K233" s="44">
        <f>Concentrations!K81*VLOOKUP(IF(ISBLANK($A233),$B233,$A233),Radionuclide_specific,9,FALSE)*VLOOKUP($B$204,Other_food_cons,3,FALSE)*Other_F_local_coll</f>
        <v>2.4975806568598871E-12</v>
      </c>
      <c r="L233" s="44">
        <f>Concentrations!L81*VLOOKUP(IF(ISBLANK($A233),$B233,$A233),Radionuclide_specific,9,FALSE)*VLOOKUP($B$204,Other_food_cons,3,FALSE)*Other_F_local_coll</f>
        <v>1.1917901079904167E-12</v>
      </c>
      <c r="M233" s="57">
        <f>Concentrations!M81*VLOOKUP(IF(ISBLANK($A233),$B233,$A233),Radionuclide_specific,9,FALSE)*VLOOKUP($B$204,Other_food_cons,4,FALSE)*Other_F_local</f>
        <v>3.2583883784846739E-10</v>
      </c>
      <c r="N233" s="57">
        <f>Concentrations!N81*VLOOKUP(IF(ISBLANK($A233),$B233,$A233),Radionuclide_specific,9,FALSE)*VLOOKUP($B$204,Other_food_cons,4,FALSE)*Other_F_local_coll</f>
        <v>4.9487593182124228E-11</v>
      </c>
      <c r="O233" s="57">
        <f>Concentrations!O81*VLOOKUP(IF(ISBLANK($A233),$B233,$A233),Radionuclide_specific,9,FALSE)*VLOOKUP($B$204,Other_food_cons,4,FALSE)*Other_F_local_coll</f>
        <v>3.858107250223735E-12</v>
      </c>
      <c r="P233" s="57">
        <f>Concentrations!P81*VLOOKUP(IF(ISBLANK($A233),$B233,$A233),Radionuclide_specific,9,FALSE)*VLOOKUP($B$204,Other_food_cons,4,FALSE)*Other_F_local_coll</f>
        <v>1.0366554010467608E-12</v>
      </c>
      <c r="Q233" s="57">
        <f>Concentrations!Q81*VLOOKUP(IF(ISBLANK($A233),$B233,$A233),Radionuclide_specific,9,FALSE)*VLOOKUP($B$204,Other_food_cons,4,FALSE)*Other_F_local_coll</f>
        <v>4.9466897053714549E-13</v>
      </c>
      <c r="R233" s="44">
        <f>Concentrations!R81*VLOOKUP(IF(ISBLANK($A233),$B233,$A233),Radionuclide_specific,9,FALSE)*VLOOKUP($B$204,Other_food_cons,5,FALSE)*Other_F_local</f>
        <v>3.4099638936193775E-10</v>
      </c>
      <c r="S233" s="44">
        <f>Concentrations!S81*VLOOKUP(IF(ISBLANK($A233),$B233,$A233),Radionuclide_specific,9,FALSE)*VLOOKUP($B$204,Other_food_cons,5,FALSE)*Other_F_local_coll</f>
        <v>5.1789684448741606E-11</v>
      </c>
      <c r="T233" s="44">
        <f>Concentrations!T81*VLOOKUP(IF(ISBLANK($A233),$B233,$A233),Radionuclide_specific,9,FALSE)*VLOOKUP($B$204,Other_food_cons,5,FALSE)*Other_F_local_coll</f>
        <v>4.0375808199673014E-12</v>
      </c>
      <c r="U233" s="44">
        <f>Concentrations!U81*VLOOKUP(IF(ISBLANK($A233),$B233,$A233),Radionuclide_specific,9,FALSE)*VLOOKUP($B$204,Other_food_cons,5,FALSE)*Other_F_local_coll</f>
        <v>1.0848791111079631E-12</v>
      </c>
      <c r="V233" s="44">
        <f>Concentrations!V81*VLOOKUP(IF(ISBLANK($A233),$B233,$A233),Radionuclide_specific,9,FALSE)*VLOOKUP($B$204,Other_food_cons,5,FALSE)*Other_F_local_coll</f>
        <v>5.1768025566368739E-13</v>
      </c>
      <c r="W233" s="57">
        <f t="shared" si="167"/>
        <v>1.4659459361979882E-9</v>
      </c>
      <c r="X233" s="57">
        <f t="shared" si="168"/>
        <v>2.2264422681034771E-10</v>
      </c>
      <c r="Y233" s="57">
        <f t="shared" si="169"/>
        <v>1.7357589053002085E-11</v>
      </c>
      <c r="Z233" s="57">
        <f t="shared" si="170"/>
        <v>4.6639031198267657E-12</v>
      </c>
      <c r="AA233" s="57">
        <f t="shared" si="171"/>
        <v>2.2255111511888227E-12</v>
      </c>
    </row>
    <row r="234" spans="1:27">
      <c r="A234" s="4" t="s">
        <v>29</v>
      </c>
      <c r="B234" s="107"/>
      <c r="C234" s="57">
        <f>Concentrations!C82*VLOOKUP(IF(ISBLANK($A234),$B234,$A234),Radionuclide_specific,9,FALSE)*VLOOKUP($B$204,Other_food_cons,2,FALSE)*Other_F_local</f>
        <v>0</v>
      </c>
      <c r="D234" s="57">
        <f>Concentrations!D82*VLOOKUP(IF(ISBLANK($A234),$B234,$A234),Radionuclide_specific,9,FALSE)*VLOOKUP($B$204,Other_food_cons,2,FALSE)*Other_F_local_coll</f>
        <v>0</v>
      </c>
      <c r="E234" s="57">
        <f>Concentrations!E82*VLOOKUP(IF(ISBLANK($A234),$B234,$A234),Radionuclide_specific,9,FALSE)*VLOOKUP($B$204,Other_food_cons,2,FALSE)*Other_F_local_coll</f>
        <v>0</v>
      </c>
      <c r="F234" s="57">
        <f>Concentrations!F82*VLOOKUP(IF(ISBLANK($A234),$B234,$A234),Radionuclide_specific,9,FALSE)*VLOOKUP($B$204,Other_food_cons,2,FALSE)*Other_F_local_coll</f>
        <v>0</v>
      </c>
      <c r="G234" s="57">
        <f>Concentrations!G82*VLOOKUP(IF(ISBLANK($A234),$B234,$A234),Radionuclide_specific,9,FALSE)*VLOOKUP($B$204,Other_food_cons,2,FALSE)*Other_F_local_coll</f>
        <v>0</v>
      </c>
      <c r="H234" s="44">
        <f>Concentrations!H82*VLOOKUP(IF(ISBLANK($A234),$B234,$A234),Radionuclide_specific,9,FALSE)*VLOOKUP($B$204,Other_food_cons,3,FALSE)*Other_F_local</f>
        <v>0</v>
      </c>
      <c r="I234" s="44">
        <f>Concentrations!I82*VLOOKUP(IF(ISBLANK($A234),$B234,$A234),Radionuclide_specific,9,FALSE)*VLOOKUP($B$204,Other_food_cons,3,FALSE)*Other_F_local_coll</f>
        <v>0</v>
      </c>
      <c r="J234" s="44">
        <f>Concentrations!J82*VLOOKUP(IF(ISBLANK($A234),$B234,$A234),Radionuclide_specific,9,FALSE)*VLOOKUP($B$204,Other_food_cons,3,FALSE)*Other_F_local_coll</f>
        <v>0</v>
      </c>
      <c r="K234" s="44">
        <f>Concentrations!K82*VLOOKUP(IF(ISBLANK($A234),$B234,$A234),Radionuclide_specific,9,FALSE)*VLOOKUP($B$204,Other_food_cons,3,FALSE)*Other_F_local_coll</f>
        <v>0</v>
      </c>
      <c r="L234" s="44">
        <f>Concentrations!L82*VLOOKUP(IF(ISBLANK($A234),$B234,$A234),Radionuclide_specific,9,FALSE)*VLOOKUP($B$204,Other_food_cons,3,FALSE)*Other_F_local_coll</f>
        <v>0</v>
      </c>
      <c r="M234" s="57">
        <f>Concentrations!M82*VLOOKUP(IF(ISBLANK($A234),$B234,$A234),Radionuclide_specific,9,FALSE)*VLOOKUP($B$204,Other_food_cons,4,FALSE)*Other_F_local</f>
        <v>0</v>
      </c>
      <c r="N234" s="57">
        <f>Concentrations!N82*VLOOKUP(IF(ISBLANK($A234),$B234,$A234),Radionuclide_specific,9,FALSE)*VLOOKUP($B$204,Other_food_cons,4,FALSE)*Other_F_local_coll</f>
        <v>0</v>
      </c>
      <c r="O234" s="57">
        <f>Concentrations!O82*VLOOKUP(IF(ISBLANK($A234),$B234,$A234),Radionuclide_specific,9,FALSE)*VLOOKUP($B$204,Other_food_cons,4,FALSE)*Other_F_local_coll</f>
        <v>0</v>
      </c>
      <c r="P234" s="57">
        <f>Concentrations!P82*VLOOKUP(IF(ISBLANK($A234),$B234,$A234),Radionuclide_specific,9,FALSE)*VLOOKUP($B$204,Other_food_cons,4,FALSE)*Other_F_local_coll</f>
        <v>0</v>
      </c>
      <c r="Q234" s="57">
        <f>Concentrations!Q82*VLOOKUP(IF(ISBLANK($A234),$B234,$A234),Radionuclide_specific,9,FALSE)*VLOOKUP($B$204,Other_food_cons,4,FALSE)*Other_F_local_coll</f>
        <v>0</v>
      </c>
      <c r="R234" s="44">
        <f>Concentrations!R82*VLOOKUP(IF(ISBLANK($A234),$B234,$A234),Radionuclide_specific,9,FALSE)*VLOOKUP($B$204,Other_food_cons,5,FALSE)*Other_F_local</f>
        <v>0</v>
      </c>
      <c r="S234" s="44">
        <f>Concentrations!S82*VLOOKUP(IF(ISBLANK($A234),$B234,$A234),Radionuclide_specific,9,FALSE)*VLOOKUP($B$204,Other_food_cons,5,FALSE)*Other_F_local_coll</f>
        <v>0</v>
      </c>
      <c r="T234" s="44">
        <f>Concentrations!T82*VLOOKUP(IF(ISBLANK($A234),$B234,$A234),Radionuclide_specific,9,FALSE)*VLOOKUP($B$204,Other_food_cons,5,FALSE)*Other_F_local_coll</f>
        <v>0</v>
      </c>
      <c r="U234" s="44">
        <f>Concentrations!U82*VLOOKUP(IF(ISBLANK($A234),$B234,$A234),Radionuclide_specific,9,FALSE)*VLOOKUP($B$204,Other_food_cons,5,FALSE)*Other_F_local_coll</f>
        <v>0</v>
      </c>
      <c r="V234" s="44">
        <f>Concentrations!V82*VLOOKUP(IF(ISBLANK($A234),$B234,$A234),Radionuclide_specific,9,FALSE)*VLOOKUP($B$204,Other_food_cons,5,FALSE)*Other_F_local_coll</f>
        <v>0</v>
      </c>
      <c r="W234" s="57">
        <f t="shared" si="167"/>
        <v>0</v>
      </c>
      <c r="X234" s="57">
        <f t="shared" si="168"/>
        <v>0</v>
      </c>
      <c r="Y234" s="57">
        <f t="shared" si="169"/>
        <v>0</v>
      </c>
      <c r="Z234" s="57">
        <f t="shared" si="170"/>
        <v>0</v>
      </c>
      <c r="AA234" s="57">
        <f t="shared" si="171"/>
        <v>0</v>
      </c>
    </row>
    <row r="235" spans="1:27">
      <c r="A235" s="4"/>
      <c r="B235" s="107" t="s">
        <v>30</v>
      </c>
      <c r="C235" s="57">
        <v>0</v>
      </c>
      <c r="D235" s="57">
        <v>0</v>
      </c>
      <c r="E235" s="57">
        <v>0</v>
      </c>
      <c r="F235" s="57">
        <v>0</v>
      </c>
      <c r="G235" s="57">
        <v>0</v>
      </c>
      <c r="H235" s="44">
        <v>0</v>
      </c>
      <c r="I235" s="44">
        <v>0</v>
      </c>
      <c r="J235" s="44">
        <v>0</v>
      </c>
      <c r="K235" s="44">
        <v>0</v>
      </c>
      <c r="L235" s="44">
        <v>0</v>
      </c>
      <c r="M235" s="57">
        <v>0</v>
      </c>
      <c r="N235" s="57">
        <v>0</v>
      </c>
      <c r="O235" s="57">
        <v>0</v>
      </c>
      <c r="P235" s="57">
        <v>0</v>
      </c>
      <c r="Q235" s="57">
        <v>0</v>
      </c>
      <c r="R235" s="44">
        <v>0</v>
      </c>
      <c r="S235" s="44">
        <v>0</v>
      </c>
      <c r="T235" s="44">
        <v>0</v>
      </c>
      <c r="U235" s="44">
        <v>0</v>
      </c>
      <c r="V235" s="44">
        <v>0</v>
      </c>
      <c r="W235" s="57">
        <v>0</v>
      </c>
      <c r="X235" s="57">
        <v>0</v>
      </c>
      <c r="Y235" s="57">
        <v>0</v>
      </c>
      <c r="Z235" s="57">
        <v>0</v>
      </c>
      <c r="AA235" s="57">
        <v>0</v>
      </c>
    </row>
    <row r="236" spans="1:27">
      <c r="A236" s="4"/>
      <c r="B236" s="107" t="s">
        <v>31</v>
      </c>
      <c r="C236" s="57">
        <v>0</v>
      </c>
      <c r="D236" s="57">
        <v>0</v>
      </c>
      <c r="E236" s="57">
        <v>0</v>
      </c>
      <c r="F236" s="57">
        <v>0</v>
      </c>
      <c r="G236" s="57">
        <v>0</v>
      </c>
      <c r="H236" s="44">
        <v>0</v>
      </c>
      <c r="I236" s="44">
        <v>0</v>
      </c>
      <c r="J236" s="44">
        <v>0</v>
      </c>
      <c r="K236" s="44">
        <v>0</v>
      </c>
      <c r="L236" s="44">
        <v>0</v>
      </c>
      <c r="M236" s="57">
        <v>0</v>
      </c>
      <c r="N236" s="57">
        <v>0</v>
      </c>
      <c r="O236" s="57">
        <v>0</v>
      </c>
      <c r="P236" s="57">
        <v>0</v>
      </c>
      <c r="Q236" s="57">
        <v>0</v>
      </c>
      <c r="R236" s="44">
        <v>0</v>
      </c>
      <c r="S236" s="44">
        <v>0</v>
      </c>
      <c r="T236" s="44">
        <v>0</v>
      </c>
      <c r="U236" s="44">
        <v>0</v>
      </c>
      <c r="V236" s="44">
        <v>0</v>
      </c>
      <c r="W236" s="57">
        <v>0</v>
      </c>
      <c r="X236" s="57">
        <v>0</v>
      </c>
      <c r="Y236" s="57">
        <v>0</v>
      </c>
      <c r="Z236" s="57">
        <v>0</v>
      </c>
      <c r="AA236" s="57">
        <v>0</v>
      </c>
    </row>
    <row r="237" spans="1:27">
      <c r="A237" s="4"/>
      <c r="B237" s="107" t="s">
        <v>32</v>
      </c>
      <c r="C237" s="57">
        <v>0</v>
      </c>
      <c r="D237" s="57">
        <v>0</v>
      </c>
      <c r="E237" s="57">
        <v>0</v>
      </c>
      <c r="F237" s="57">
        <v>0</v>
      </c>
      <c r="G237" s="57">
        <v>0</v>
      </c>
      <c r="H237" s="44">
        <v>0</v>
      </c>
      <c r="I237" s="44">
        <v>0</v>
      </c>
      <c r="J237" s="44">
        <v>0</v>
      </c>
      <c r="K237" s="44">
        <v>0</v>
      </c>
      <c r="L237" s="44">
        <v>0</v>
      </c>
      <c r="M237" s="57">
        <v>0</v>
      </c>
      <c r="N237" s="57">
        <v>0</v>
      </c>
      <c r="O237" s="57">
        <v>0</v>
      </c>
      <c r="P237" s="57">
        <v>0</v>
      </c>
      <c r="Q237" s="57">
        <v>0</v>
      </c>
      <c r="R237" s="44">
        <v>0</v>
      </c>
      <c r="S237" s="44">
        <v>0</v>
      </c>
      <c r="T237" s="44">
        <v>0</v>
      </c>
      <c r="U237" s="44">
        <v>0</v>
      </c>
      <c r="V237" s="44">
        <v>0</v>
      </c>
      <c r="W237" s="57">
        <v>0</v>
      </c>
      <c r="X237" s="57">
        <v>0</v>
      </c>
      <c r="Y237" s="57">
        <v>0</v>
      </c>
      <c r="Z237" s="57">
        <v>0</v>
      </c>
      <c r="AA237" s="57">
        <v>0</v>
      </c>
    </row>
    <row r="238" spans="1:27">
      <c r="A238" s="4"/>
      <c r="B238" s="107" t="s">
        <v>33</v>
      </c>
      <c r="C238" s="57">
        <v>0</v>
      </c>
      <c r="D238" s="57">
        <v>0</v>
      </c>
      <c r="E238" s="57">
        <v>0</v>
      </c>
      <c r="F238" s="57">
        <v>0</v>
      </c>
      <c r="G238" s="57">
        <v>0</v>
      </c>
      <c r="H238" s="44">
        <v>0</v>
      </c>
      <c r="I238" s="44">
        <v>0</v>
      </c>
      <c r="J238" s="44">
        <v>0</v>
      </c>
      <c r="K238" s="44">
        <v>0</v>
      </c>
      <c r="L238" s="44">
        <v>0</v>
      </c>
      <c r="M238" s="57">
        <v>0</v>
      </c>
      <c r="N238" s="57">
        <v>0</v>
      </c>
      <c r="O238" s="57">
        <v>0</v>
      </c>
      <c r="P238" s="57">
        <v>0</v>
      </c>
      <c r="Q238" s="57">
        <v>0</v>
      </c>
      <c r="R238" s="44">
        <v>0</v>
      </c>
      <c r="S238" s="44">
        <v>0</v>
      </c>
      <c r="T238" s="44">
        <v>0</v>
      </c>
      <c r="U238" s="44">
        <v>0</v>
      </c>
      <c r="V238" s="44">
        <v>0</v>
      </c>
      <c r="W238" s="57">
        <v>0</v>
      </c>
      <c r="X238" s="57">
        <v>0</v>
      </c>
      <c r="Y238" s="57">
        <v>0</v>
      </c>
      <c r="Z238" s="57">
        <v>0</v>
      </c>
      <c r="AA238" s="57">
        <v>0</v>
      </c>
    </row>
    <row r="239" spans="1:27">
      <c r="A239" s="4" t="s">
        <v>16</v>
      </c>
      <c r="B239" s="107"/>
      <c r="C239" s="57">
        <f>Concentrations!C87*VLOOKUP(IF(ISBLANK($A239),$B239,$A239),Radionuclide_specific,9,FALSE)*VLOOKUP($B$204,Other_food_cons,2,FALSE)*Other_F_local</f>
        <v>1.7490335536399291E-10</v>
      </c>
      <c r="D239" s="57">
        <f>Concentrations!D87*VLOOKUP(IF(ISBLANK($A239),$B239,$A239),Radionuclide_specific,9,FALSE)*VLOOKUP($B$204,Other_food_cons,2,FALSE)*Other_F_local_coll</f>
        <v>2.6598552214830523E-11</v>
      </c>
      <c r="E239" s="57">
        <f>Concentrations!E87*VLOOKUP(IF(ISBLANK($A239),$B239,$A239),Radionuclide_specific,9,FALSE)*VLOOKUP($B$204,Other_food_cons,2,FALSE)*Other_F_local_coll</f>
        <v>2.0887308293496281E-12</v>
      </c>
      <c r="F239" s="57">
        <f>Concentrations!F87*VLOOKUP(IF(ISBLANK($A239),$B239,$A239),Radionuclide_specific,9,FALSE)*VLOOKUP($B$204,Other_food_cons,2,FALSE)*Other_F_local_coll</f>
        <v>5.685993020242581E-13</v>
      </c>
      <c r="G239" s="57">
        <f>Concentrations!G87*VLOOKUP(IF(ISBLANK($A239),$B239,$A239),Radionuclide_specific,9,FALSE)*VLOOKUP($B$204,Other_food_cons,2,FALSE)*Other_F_local_coll</f>
        <v>2.7528313549566E-13</v>
      </c>
      <c r="H239" s="44">
        <f>Concentrations!H87*VLOOKUP(IF(ISBLANK($A239),$B239,$A239),Radionuclide_specific,9,FALSE)*VLOOKUP($B$204,Other_food_cons,3,FALSE)*Other_F_local</f>
        <v>5.8562652325705156E-10</v>
      </c>
      <c r="I239" s="44">
        <f>Concentrations!I87*VLOOKUP(IF(ISBLANK($A239),$B239,$A239),Radionuclide_specific,9,FALSE)*VLOOKUP($B$204,Other_food_cons,3,FALSE)*Other_F_local_coll</f>
        <v>8.9059570211362132E-11</v>
      </c>
      <c r="J239" s="44">
        <f>Concentrations!J87*VLOOKUP(IF(ISBLANK($A239),$B239,$A239),Radionuclide_specific,9,FALSE)*VLOOKUP($B$204,Other_food_cons,3,FALSE)*Other_F_local_coll</f>
        <v>6.9936689954643505E-12</v>
      </c>
      <c r="K239" s="44">
        <f>Concentrations!K87*VLOOKUP(IF(ISBLANK($A239),$B239,$A239),Radionuclide_specific,9,FALSE)*VLOOKUP($B$204,Other_food_cons,3,FALSE)*Other_F_local_coll</f>
        <v>1.9038333008413169E-12</v>
      </c>
      <c r="L239" s="44">
        <f>Concentrations!L87*VLOOKUP(IF(ISBLANK($A239),$B239,$A239),Radionuclide_specific,9,FALSE)*VLOOKUP($B$204,Other_food_cons,3,FALSE)*Other_F_local_coll</f>
        <v>9.2172677428698375E-13</v>
      </c>
      <c r="M239" s="57">
        <f>Concentrations!M87*VLOOKUP(IF(ISBLANK($A239),$B239,$A239),Radionuclide_specific,9,FALSE)*VLOOKUP($B$204,Other_food_cons,4,FALSE)*Other_F_local</f>
        <v>1.5581218796214338E-10</v>
      </c>
      <c r="N239" s="57">
        <f>Concentrations!N87*VLOOKUP(IF(ISBLANK($A239),$B239,$A239),Radionuclide_specific,9,FALSE)*VLOOKUP($B$204,Other_food_cons,4,FALSE)*Other_F_local_coll</f>
        <v>2.3695249348379597E-11</v>
      </c>
      <c r="O239" s="57">
        <f>Concentrations!O87*VLOOKUP(IF(ISBLANK($A239),$B239,$A239),Radionuclide_specific,9,FALSE)*VLOOKUP($B$204,Other_food_cons,4,FALSE)*Other_F_local_coll</f>
        <v>1.8607402923040075E-12</v>
      </c>
      <c r="P239" s="57">
        <f>Concentrations!P87*VLOOKUP(IF(ISBLANK($A239),$B239,$A239),Radionuclide_specific,9,FALSE)*VLOOKUP($B$204,Other_food_cons,4,FALSE)*Other_F_local_coll</f>
        <v>5.065351727402372E-13</v>
      </c>
      <c r="Q239" s="57">
        <f>Concentrations!Q87*VLOOKUP(IF(ISBLANK($A239),$B239,$A239),Radionuclide_specific,9,FALSE)*VLOOKUP($B$204,Other_food_cons,4,FALSE)*Other_F_local_coll</f>
        <v>2.4523524755367938E-13</v>
      </c>
      <c r="R239" s="44">
        <f>Concentrations!R87*VLOOKUP(IF(ISBLANK($A239),$B239,$A239),Radionuclide_specific,9,FALSE)*VLOOKUP($B$204,Other_food_cons,5,FALSE)*Other_F_local</f>
        <v>2.4782661766503579E-11</v>
      </c>
      <c r="S239" s="44">
        <f>Concentrations!S87*VLOOKUP(IF(ISBLANK($A239),$B239,$A239),Radionuclide_specific,9,FALSE)*VLOOKUP($B$204,Other_food_cons,5,FALSE)*Other_F_local_coll</f>
        <v>3.7688409215878001E-12</v>
      </c>
      <c r="T239" s="44">
        <f>Concentrations!T87*VLOOKUP(IF(ISBLANK($A239),$B239,$A239),Radionuclide_specific,9,FALSE)*VLOOKUP($B$204,Other_food_cons,5,FALSE)*Other_F_local_coll</f>
        <v>2.9595950036128915E-13</v>
      </c>
      <c r="U239" s="44">
        <f>Concentrations!U87*VLOOKUP(IF(ISBLANK($A239),$B239,$A239),Radionuclide_specific,9,FALSE)*VLOOKUP($B$204,Other_food_cons,5,FALSE)*Other_F_local_coll</f>
        <v>8.0566803040521771E-14</v>
      </c>
      <c r="V239" s="44">
        <f>Concentrations!V87*VLOOKUP(IF(ISBLANK($A239),$B239,$A239),Radionuclide_specific,9,FALSE)*VLOOKUP($B$204,Other_food_cons,5,FALSE)*Other_F_local_coll</f>
        <v>3.9005820230341923E-14</v>
      </c>
      <c r="W239" s="57">
        <f t="shared" si="167"/>
        <v>9.4112472834969148E-10</v>
      </c>
      <c r="X239" s="57">
        <f t="shared" si="168"/>
        <v>1.4312221269616004E-10</v>
      </c>
      <c r="Y239" s="57">
        <f t="shared" si="169"/>
        <v>1.1239099617479275E-11</v>
      </c>
      <c r="Z239" s="57">
        <f t="shared" si="170"/>
        <v>3.0595345786463339E-12</v>
      </c>
      <c r="AA239" s="57">
        <f t="shared" si="171"/>
        <v>1.481250977566665E-12</v>
      </c>
    </row>
    <row r="240" spans="1:27">
      <c r="A240" s="4" t="s">
        <v>176</v>
      </c>
      <c r="B240" s="107"/>
      <c r="C240" s="57">
        <f>Concentrations!C88*VLOOKUP(IF(ISBLANK($A240),$B240,$A240),Radionuclide_specific,9,FALSE)*VLOOKUP($B$204,Other_food_cons,2,FALSE)*Other_F_local</f>
        <v>3.9552765817868785E-12</v>
      </c>
      <c r="D240" s="57">
        <f>Concentrations!D88*VLOOKUP(IF(ISBLANK($A240),$B240,$A240),Radionuclide_specific,9,FALSE)*VLOOKUP($B$204,Other_food_cons,2,FALSE)*Other_F_local_coll</f>
        <v>6.0150168250095959E-13</v>
      </c>
      <c r="E240" s="57">
        <f>Concentrations!E88*VLOOKUP(IF(ISBLANK($A240),$B240,$A240),Radionuclide_specific,9,FALSE)*VLOOKUP($B$204,Other_food_cons,2,FALSE)*Other_F_local_coll</f>
        <v>4.7234797238535267E-14</v>
      </c>
      <c r="F240" s="57">
        <f>Concentrations!F88*VLOOKUP(IF(ISBLANK($A240),$B240,$A240),Radionuclide_specific,9,FALSE)*VLOOKUP($B$204,Other_food_cons,2,FALSE)*Other_F_local_coll</f>
        <v>1.2858408394495486E-14</v>
      </c>
      <c r="G240" s="57">
        <f>Concentrations!G88*VLOOKUP(IF(ISBLANK($A240),$B240,$A240),Radionuclide_specific,9,FALSE)*VLOOKUP($B$204,Other_food_cons,2,FALSE)*Other_F_local_coll</f>
        <v>6.2253240050735124E-15</v>
      </c>
      <c r="H240" s="44">
        <f>Concentrations!H88*VLOOKUP(IF(ISBLANK($A240),$B240,$A240),Radionuclide_specific,9,FALSE)*VLOOKUP($B$204,Other_food_cons,3,FALSE)*Other_F_local</f>
        <v>1.545938489205423E-10</v>
      </c>
      <c r="I240" s="44">
        <f>Concentrations!I88*VLOOKUP(IF(ISBLANK($A240),$B240,$A240),Radionuclide_specific,9,FALSE)*VLOOKUP($B$204,Other_food_cons,3,FALSE)*Other_F_local_coll</f>
        <v>2.3509976687394101E-11</v>
      </c>
      <c r="J240" s="44">
        <f>Concentrations!J88*VLOOKUP(IF(ISBLANK($A240),$B240,$A240),Radionuclide_specific,9,FALSE)*VLOOKUP($B$204,Other_food_cons,3,FALSE)*Other_F_local_coll</f>
        <v>1.8461943070458157E-12</v>
      </c>
      <c r="K240" s="44">
        <f>Concentrations!K88*VLOOKUP(IF(ISBLANK($A240),$B240,$A240),Radionuclide_specific,9,FALSE)*VLOOKUP($B$204,Other_food_cons,3,FALSE)*Other_F_local_coll</f>
        <v>5.0257695096488652E-13</v>
      </c>
      <c r="L240" s="44">
        <f>Concentrations!L88*VLOOKUP(IF(ISBLANK($A240),$B240,$A240),Radionuclide_specific,9,FALSE)*VLOOKUP($B$204,Other_food_cons,3,FALSE)*Other_F_local_coll</f>
        <v>2.4331972210322067E-13</v>
      </c>
      <c r="M240" s="57">
        <f>Concentrations!M88*VLOOKUP(IF(ISBLANK($A240),$B240,$A240),Radionuclide_specific,9,FALSE)*VLOOKUP($B$204,Other_food_cons,4,FALSE)*Other_F_local</f>
        <v>1.1545963418413043E-13</v>
      </c>
      <c r="N240" s="57">
        <f>Concentrations!N88*VLOOKUP(IF(ISBLANK($A240),$B240,$A240),Radionuclide_specific,9,FALSE)*VLOOKUP($B$204,Other_food_cons,4,FALSE)*Other_F_local_coll</f>
        <v>1.7558611335171071E-14</v>
      </c>
      <c r="O240" s="57">
        <f>Concentrations!O88*VLOOKUP(IF(ISBLANK($A240),$B240,$A240),Radionuclide_specific,9,FALSE)*VLOOKUP($B$204,Other_food_cons,4,FALSE)*Other_F_local_coll</f>
        <v>1.3788447652525549E-15</v>
      </c>
      <c r="P240" s="57">
        <f>Concentrations!P88*VLOOKUP(IF(ISBLANK($A240),$B240,$A240),Radionuclide_specific,9,FALSE)*VLOOKUP($B$204,Other_food_cons,4,FALSE)*Other_F_local_coll</f>
        <v>3.7535355586887677E-16</v>
      </c>
      <c r="Q240" s="57">
        <f>Concentrations!Q88*VLOOKUP(IF(ISBLANK($A240),$B240,$A240),Radionuclide_specific,9,FALSE)*VLOOKUP($B$204,Other_food_cons,4,FALSE)*Other_F_local_coll</f>
        <v>1.8172525168360096E-16</v>
      </c>
      <c r="R240" s="44">
        <f>Concentrations!R88*VLOOKUP(IF(ISBLANK($A240),$B240,$A240),Radionuclide_specific,9,FALSE)*VLOOKUP($B$204,Other_food_cons,5,FALSE)*Other_F_local</f>
        <v>1.2618695177028769E-12</v>
      </c>
      <c r="S240" s="44">
        <f>Concentrations!S88*VLOOKUP(IF(ISBLANK($A240),$B240,$A240),Radionuclide_specific,9,FALSE)*VLOOKUP($B$204,Other_food_cons,5,FALSE)*Other_F_local_coll</f>
        <v>1.9189976283581494E-13</v>
      </c>
      <c r="T240" s="44">
        <f>Concentrations!T88*VLOOKUP(IF(ISBLANK($A240),$B240,$A240),Radionuclide_specific,9,FALSE)*VLOOKUP($B$204,Other_food_cons,5,FALSE)*Other_F_local_coll</f>
        <v>1.5069527902207096E-14</v>
      </c>
      <c r="U240" s="44">
        <f>Concentrations!U88*VLOOKUP(IF(ISBLANK($A240),$B240,$A240),Radionuclide_specific,9,FALSE)*VLOOKUP($B$204,Other_food_cons,5,FALSE)*Other_F_local_coll</f>
        <v>4.1022753437531723E-15</v>
      </c>
      <c r="V240" s="44">
        <f>Concentrations!V88*VLOOKUP(IF(ISBLANK($A240),$B240,$A240),Radionuclide_specific,9,FALSE)*VLOOKUP($B$204,Other_food_cons,5,FALSE)*Other_F_local_coll</f>
        <v>1.9860928654140658E-15</v>
      </c>
      <c r="W240" s="57">
        <f t="shared" ref="W240" si="182">C240+H240+M240+R240</f>
        <v>1.5992645465421618E-10</v>
      </c>
      <c r="X240" s="57">
        <f t="shared" ref="X240" si="183">D240+I240+N240+S240</f>
        <v>2.4320936744066048E-11</v>
      </c>
      <c r="Y240" s="57">
        <f t="shared" ref="Y240" si="184">E240+J240+O240+T240</f>
        <v>1.9098774769518107E-12</v>
      </c>
      <c r="Z240" s="57">
        <f t="shared" ref="Z240" si="185">F240+K240+P240+U240</f>
        <v>5.1991298825900411E-13</v>
      </c>
      <c r="AA240" s="57">
        <f t="shared" ref="AA240" si="186">G240+L240+Q240+V240</f>
        <v>2.5171286422539186E-13</v>
      </c>
    </row>
    <row r="241" spans="1:32">
      <c r="A241" s="4" t="s">
        <v>24</v>
      </c>
      <c r="B241" s="107"/>
      <c r="C241" s="57">
        <f>Concentrations!C89*VLOOKUP(IF(ISBLANK($A241),$B241,$A241),Radionuclide_specific,9,FALSE)*VLOOKUP($B$204,Other_food_cons,2,FALSE)*Other_F_local</f>
        <v>4.331969592667476E-12</v>
      </c>
      <c r="D241" s="57">
        <f>Concentrations!D89*VLOOKUP(IF(ISBLANK($A241),$B241,$A241),Radionuclide_specific,9,FALSE)*VLOOKUP($B$204,Other_food_cons,2,FALSE)*Other_F_local_coll</f>
        <v>6.5878756172608678E-13</v>
      </c>
      <c r="E241" s="57">
        <f>Concentrations!E89*VLOOKUP(IF(ISBLANK($A241),$B241,$A241),Radionuclide_specific,9,FALSE)*VLOOKUP($B$204,Other_food_cons,2,FALSE)*Other_F_local_coll</f>
        <v>5.1733351571561804E-14</v>
      </c>
      <c r="F241" s="57">
        <f>Concentrations!F89*VLOOKUP(IF(ISBLANK($A241),$B241,$A241),Radionuclide_specific,9,FALSE)*VLOOKUP($B$204,Other_food_cons,2,FALSE)*Other_F_local_coll</f>
        <v>1.4083020225265067E-14</v>
      </c>
      <c r="G241" s="57">
        <f>Concentrations!G89*VLOOKUP(IF(ISBLANK($A241),$B241,$A241),Radionuclide_specific,9,FALSE)*VLOOKUP($B$204,Other_food_cons,2,FALSE)*Other_F_local_coll</f>
        <v>6.8182132219564068E-15</v>
      </c>
      <c r="H241" s="44">
        <f>Concentrations!H89*VLOOKUP(IF(ISBLANK($A241),$B241,$A241),Radionuclide_specific,9,FALSE)*VLOOKUP($B$204,Other_food_cons,3,FALSE)*Other_F_local</f>
        <v>1.6931707274808827E-10</v>
      </c>
      <c r="I241" s="44">
        <f>Concentrations!I89*VLOOKUP(IF(ISBLANK($A241),$B241,$A241),Radionuclide_specific,9,FALSE)*VLOOKUP($B$204,Other_food_cons,3,FALSE)*Other_F_local_coll</f>
        <v>2.574902226994318E-11</v>
      </c>
      <c r="J241" s="44">
        <f>Concentrations!J89*VLOOKUP(IF(ISBLANK($A241),$B241,$A241),Radionuclide_specific,9,FALSE)*VLOOKUP($B$204,Other_food_cons,3,FALSE)*Other_F_local_coll</f>
        <v>2.0220224228653604E-12</v>
      </c>
      <c r="K241" s="44">
        <f>Concentrations!K89*VLOOKUP(IF(ISBLANK($A241),$B241,$A241),Radionuclide_specific,9,FALSE)*VLOOKUP($B$204,Other_food_cons,3,FALSE)*Other_F_local_coll</f>
        <v>5.5044148140608578E-13</v>
      </c>
      <c r="L241" s="44">
        <f>Concentrations!L89*VLOOKUP(IF(ISBLANK($A241),$B241,$A241),Radionuclide_specific,9,FALSE)*VLOOKUP($B$204,Other_food_cons,3,FALSE)*Other_F_local_coll</f>
        <v>2.6649307651374957E-13</v>
      </c>
      <c r="M241" s="57">
        <f>Concentrations!M89*VLOOKUP(IF(ISBLANK($A241),$B241,$A241),Radionuclide_specific,9,FALSE)*VLOOKUP($B$204,Other_food_cons,4,FALSE)*Other_F_local</f>
        <v>1.2645578991095541E-13</v>
      </c>
      <c r="N241" s="57">
        <f>Concentrations!N89*VLOOKUP(IF(ISBLANK($A241),$B241,$A241),Radionuclide_specific,9,FALSE)*VLOOKUP($B$204,Other_food_cons,4,FALSE)*Other_F_local_coll</f>
        <v>1.923086017099366E-14</v>
      </c>
      <c r="O241" s="57">
        <f>Concentrations!O89*VLOOKUP(IF(ISBLANK($A241),$B241,$A241),Radionuclide_specific,9,FALSE)*VLOOKUP($B$204,Other_food_cons,4,FALSE)*Other_F_local_coll</f>
        <v>1.5101633789850057E-15</v>
      </c>
      <c r="P241" s="57">
        <f>Concentrations!P89*VLOOKUP(IF(ISBLANK($A241),$B241,$A241),Radionuclide_specific,9,FALSE)*VLOOKUP($B$204,Other_food_cons,4,FALSE)*Other_F_local_coll</f>
        <v>4.1110155757608892E-16</v>
      </c>
      <c r="Q241" s="57">
        <f>Concentrations!Q89*VLOOKUP(IF(ISBLANK($A241),$B241,$A241),Radionuclide_specific,9,FALSE)*VLOOKUP($B$204,Other_food_cons,4,FALSE)*Other_F_local_coll</f>
        <v>1.9903245401888968E-16</v>
      </c>
      <c r="R241" s="44">
        <f>Concentrations!R89*VLOOKUP(IF(ISBLANK($A241),$B241,$A241),Radionuclide_specific,9,FALSE)*VLOOKUP($B$204,Other_food_cons,5,FALSE)*Other_F_local</f>
        <v>1.3820475679941663E-12</v>
      </c>
      <c r="S241" s="44">
        <f>Concentrations!S89*VLOOKUP(IF(ISBLANK($A241),$B241,$A241),Radionuclide_specific,9,FALSE)*VLOOKUP($B$204,Other_food_cons,5,FALSE)*Other_F_local_coll</f>
        <v>2.1017593222479329E-13</v>
      </c>
      <c r="T241" s="44">
        <f>Concentrations!T89*VLOOKUP(IF(ISBLANK($A241),$B241,$A241),Radionuclide_specific,9,FALSE)*VLOOKUP($B$204,Other_food_cons,5,FALSE)*Other_F_local_coll</f>
        <v>1.6504721742434539E-14</v>
      </c>
      <c r="U241" s="44">
        <f>Concentrations!U89*VLOOKUP(IF(ISBLANK($A241),$B241,$A241),Radionuclide_specific,9,FALSE)*VLOOKUP($B$204,Other_food_cons,5,FALSE)*Other_F_local_coll</f>
        <v>4.4929687145738608E-15</v>
      </c>
      <c r="V241" s="44">
        <f>Concentrations!V89*VLOOKUP(IF(ISBLANK($A241),$B241,$A241),Radionuclide_specific,9,FALSE)*VLOOKUP($B$204,Other_food_cons,5,FALSE)*Other_F_local_coll</f>
        <v>2.1752449549554914E-15</v>
      </c>
      <c r="W241" s="57">
        <f t="shared" si="167"/>
        <v>1.7515754569866088E-10</v>
      </c>
      <c r="X241" s="57">
        <f t="shared" si="168"/>
        <v>2.6637216624065056E-11</v>
      </c>
      <c r="Y241" s="57">
        <f t="shared" si="169"/>
        <v>2.0917706595583414E-12</v>
      </c>
      <c r="Z241" s="57">
        <f t="shared" si="170"/>
        <v>5.6942857190350079E-13</v>
      </c>
      <c r="AA241" s="57">
        <f t="shared" si="171"/>
        <v>2.7568556714468035E-13</v>
      </c>
    </row>
    <row r="242" spans="1:32">
      <c r="A242" s="4"/>
      <c r="B242" s="107" t="s">
        <v>34</v>
      </c>
      <c r="C242" s="57">
        <f>Concentrations!C90*VLOOKUP(IF(ISBLANK($A242),$B242,$A242),Radionuclide_specific,9,FALSE)*VLOOKUP($B$204,Other_food_cons,2,FALSE)*Other_F_local</f>
        <v>1.4356136304577712E-10</v>
      </c>
      <c r="D242" s="57">
        <f>Concentrations!D90*VLOOKUP(IF(ISBLANK($A242),$B242,$A242),Radionuclide_specific,9,FALSE)*VLOOKUP($B$204,Other_food_cons,2,FALSE)*Other_F_local_coll</f>
        <v>2.1832203180531599E-11</v>
      </c>
      <c r="E242" s="57">
        <f>Concentrations!E90*VLOOKUP(IF(ISBLANK($A242),$B242,$A242),Radionuclide_specific,9,FALSE)*VLOOKUP($B$204,Other_food_cons,2,FALSE)*Other_F_local_coll</f>
        <v>1.7144419663312032E-12</v>
      </c>
      <c r="F242" s="57">
        <f>Concentrations!F90*VLOOKUP(IF(ISBLANK($A242),$B242,$A242),Radionuclide_specific,9,FALSE)*VLOOKUP($B$204,Other_food_cons,2,FALSE)*Other_F_local_coll</f>
        <v>4.6671093508192425E-13</v>
      </c>
      <c r="G242" s="57">
        <f>Concentrations!G90*VLOOKUP(IF(ISBLANK($A242),$B242,$A242),Radionuclide_specific,9,FALSE)*VLOOKUP($B$204,Other_food_cons,2,FALSE)*Other_F_local_coll</f>
        <v>2.2595541421565492E-13</v>
      </c>
      <c r="H242" s="44">
        <f>Concentrations!H90*VLOOKUP(IF(ISBLANK($A242),$B242,$A242),Radionuclide_specific,9,FALSE)*VLOOKUP($B$204,Other_food_cons,3,FALSE)*Other_F_local</f>
        <v>6.2188420177568879E-10</v>
      </c>
      <c r="I242" s="44">
        <f>Concentrations!I90*VLOOKUP(IF(ISBLANK($A242),$B242,$A242),Radionuclide_specific,9,FALSE)*VLOOKUP($B$204,Other_food_cons,3,FALSE)*Other_F_local_coll</f>
        <v>9.4573511701753918E-11</v>
      </c>
      <c r="J242" s="44">
        <f>Concentrations!J90*VLOOKUP(IF(ISBLANK($A242),$B242,$A242),Radionuclide_specific,9,FALSE)*VLOOKUP($B$204,Other_food_cons,3,FALSE)*Other_F_local_coll</f>
        <v>7.4266804877204346E-12</v>
      </c>
      <c r="K242" s="44">
        <f>Concentrations!K90*VLOOKUP(IF(ISBLANK($A242),$B242,$A242),Radionuclide_specific,9,FALSE)*VLOOKUP($B$204,Other_food_cons,3,FALSE)*Other_F_local_coll</f>
        <v>2.0217149737625397E-12</v>
      </c>
      <c r="L242" s="44">
        <f>Concentrations!L90*VLOOKUP(IF(ISBLANK($A242),$B242,$A242),Radionuclide_specific,9,FALSE)*VLOOKUP($B$204,Other_food_cons,3,FALSE)*Other_F_local_coll</f>
        <v>9.7880167355050087E-13</v>
      </c>
      <c r="M242" s="57">
        <f>Concentrations!M90*VLOOKUP(IF(ISBLANK($A242),$B242,$A242),Radionuclide_specific,9,FALSE)*VLOOKUP($B$204,Other_food_cons,4,FALSE)*Other_F_local</f>
        <v>1.6899091924464039E-10</v>
      </c>
      <c r="N242" s="57">
        <f>Concentrations!N90*VLOOKUP(IF(ISBLANK($A242),$B242,$A242),Radionuclide_specific,9,FALSE)*VLOOKUP($B$204,Other_food_cons,4,FALSE)*Other_F_local_coll</f>
        <v>2.5699422228509702E-11</v>
      </c>
      <c r="O242" s="57">
        <f>Concentrations!O90*VLOOKUP(IF(ISBLANK($A242),$B242,$A242),Radionuclide_specific,9,FALSE)*VLOOKUP($B$204,Other_food_cons,4,FALSE)*Other_F_local_coll</f>
        <v>2.0181274246435988E-12</v>
      </c>
      <c r="P242" s="57">
        <f>Concentrations!P90*VLOOKUP(IF(ISBLANK($A242),$B242,$A242),Radionuclide_specific,9,FALSE)*VLOOKUP($B$204,Other_food_cons,4,FALSE)*Other_F_local_coll</f>
        <v>5.4938117239713706E-13</v>
      </c>
      <c r="Q242" s="57">
        <f>Concentrations!Q90*VLOOKUP(IF(ISBLANK($A242),$B242,$A242),Radionuclide_specific,9,FALSE)*VLOOKUP($B$204,Other_food_cons,4,FALSE)*Other_F_local_coll</f>
        <v>2.6597973400706168E-13</v>
      </c>
      <c r="R242" s="44">
        <f>Concentrations!R90*VLOOKUP(IF(ISBLANK($A242),$B242,$A242),Radionuclide_specific,9,FALSE)*VLOOKUP($B$204,Other_food_cons,5,FALSE)*Other_F_local</f>
        <v>2.6707135435562942E-11</v>
      </c>
      <c r="S242" s="44">
        <f>Concentrations!S90*VLOOKUP(IF(ISBLANK($A242),$B242,$A242),Radionuclide_specific,9,FALSE)*VLOOKUP($B$204,Other_food_cons,5,FALSE)*Other_F_local_coll</f>
        <v>4.0615078794791141E-12</v>
      </c>
      <c r="T242" s="44">
        <f>Concentrations!T90*VLOOKUP(IF(ISBLANK($A242),$B242,$A242),Radionuclide_specific,9,FALSE)*VLOOKUP($B$204,Other_food_cons,5,FALSE)*Other_F_local_coll</f>
        <v>3.1894259583353234E-13</v>
      </c>
      <c r="U242" s="44">
        <f>Concentrations!U90*VLOOKUP(IF(ISBLANK($A242),$B242,$A242),Radionuclide_specific,9,FALSE)*VLOOKUP($B$204,Other_food_cons,5,FALSE)*Other_F_local_coll</f>
        <v>8.6823584619467858E-14</v>
      </c>
      <c r="V242" s="44">
        <f>Concentrations!V90*VLOOKUP(IF(ISBLANK($A242),$B242,$A242),Radionuclide_specific,9,FALSE)*VLOOKUP($B$204,Other_food_cons,5,FALSE)*Other_F_local_coll</f>
        <v>4.2035138994410164E-14</v>
      </c>
      <c r="W242" s="57">
        <f t="shared" si="167"/>
        <v>9.6114361950166923E-10</v>
      </c>
      <c r="X242" s="57">
        <f t="shared" si="168"/>
        <v>1.4616664499027434E-10</v>
      </c>
      <c r="Y242" s="57">
        <f t="shared" si="169"/>
        <v>1.1478192474528769E-11</v>
      </c>
      <c r="Z242" s="57">
        <f t="shared" si="170"/>
        <v>3.1246306658610689E-12</v>
      </c>
      <c r="AA242" s="57">
        <f t="shared" si="171"/>
        <v>1.5127719607676277E-12</v>
      </c>
    </row>
    <row r="243" spans="1:32">
      <c r="A243" s="4"/>
      <c r="B243" s="107" t="s">
        <v>144</v>
      </c>
      <c r="C243" s="57">
        <f>Concentrations!C91*VLOOKUP(IF(ISBLANK($A243),$B243,$A243),Radionuclide_specific,9,FALSE)*VLOOKUP($B$204,Other_food_cons,2,FALSE)*Other_F_local</f>
        <v>0</v>
      </c>
      <c r="D243" s="57">
        <f>Concentrations!D91*VLOOKUP(IF(ISBLANK($A243),$B243,$A243),Radionuclide_specific,9,FALSE)*VLOOKUP($B$204,Other_food_cons,2,FALSE)*Other_F_local_coll</f>
        <v>0</v>
      </c>
      <c r="E243" s="57">
        <f>Concentrations!E91*VLOOKUP(IF(ISBLANK($A243),$B243,$A243),Radionuclide_specific,9,FALSE)*VLOOKUP($B$204,Other_food_cons,2,FALSE)*Other_F_local_coll</f>
        <v>0</v>
      </c>
      <c r="F243" s="57">
        <f>Concentrations!F91*VLOOKUP(IF(ISBLANK($A243),$B243,$A243),Radionuclide_specific,9,FALSE)*VLOOKUP($B$204,Other_food_cons,2,FALSE)*Other_F_local_coll</f>
        <v>0</v>
      </c>
      <c r="G243" s="57">
        <f>Concentrations!G91*VLOOKUP(IF(ISBLANK($A243),$B243,$A243),Radionuclide_specific,9,FALSE)*VLOOKUP($B$204,Other_food_cons,2,FALSE)*Other_F_local_coll</f>
        <v>0</v>
      </c>
      <c r="H243" s="44">
        <f>Concentrations!H91*VLOOKUP(IF(ISBLANK($A243),$B243,$A243),Radionuclide_specific,9,FALSE)*VLOOKUP($B$204,Other_food_cons,3,FALSE)*Other_F_local</f>
        <v>0</v>
      </c>
      <c r="I243" s="44">
        <f>Concentrations!I91*VLOOKUP(IF(ISBLANK($A243),$B243,$A243),Radionuclide_specific,9,FALSE)*VLOOKUP($B$204,Other_food_cons,3,FALSE)*Other_F_local_coll</f>
        <v>0</v>
      </c>
      <c r="J243" s="44">
        <f>Concentrations!J91*VLOOKUP(IF(ISBLANK($A243),$B243,$A243),Radionuclide_specific,9,FALSE)*VLOOKUP($B$204,Other_food_cons,3,FALSE)*Other_F_local_coll</f>
        <v>0</v>
      </c>
      <c r="K243" s="44">
        <f>Concentrations!K91*VLOOKUP(IF(ISBLANK($A243),$B243,$A243),Radionuclide_specific,9,FALSE)*VLOOKUP($B$204,Other_food_cons,3,FALSE)*Other_F_local_coll</f>
        <v>0</v>
      </c>
      <c r="L243" s="44">
        <f>Concentrations!L91*VLOOKUP(IF(ISBLANK($A243),$B243,$A243),Radionuclide_specific,9,FALSE)*VLOOKUP($B$204,Other_food_cons,3,FALSE)*Other_F_local_coll</f>
        <v>0</v>
      </c>
      <c r="M243" s="57">
        <f>Concentrations!M91*VLOOKUP(IF(ISBLANK($A243),$B243,$A243),Radionuclide_specific,9,FALSE)*VLOOKUP($B$204,Other_food_cons,4,FALSE)*Other_F_local</f>
        <v>0</v>
      </c>
      <c r="N243" s="57">
        <f>Concentrations!N91*VLOOKUP(IF(ISBLANK($A243),$B243,$A243),Radionuclide_specific,9,FALSE)*VLOOKUP($B$204,Other_food_cons,4,FALSE)*Other_F_local_coll</f>
        <v>0</v>
      </c>
      <c r="O243" s="57">
        <f>Concentrations!O91*VLOOKUP(IF(ISBLANK($A243),$B243,$A243),Radionuclide_specific,9,FALSE)*VLOOKUP($B$204,Other_food_cons,4,FALSE)*Other_F_local_coll</f>
        <v>0</v>
      </c>
      <c r="P243" s="57">
        <f>Concentrations!P91*VLOOKUP(IF(ISBLANK($A243),$B243,$A243),Radionuclide_specific,9,FALSE)*VLOOKUP($B$204,Other_food_cons,4,FALSE)*Other_F_local_coll</f>
        <v>0</v>
      </c>
      <c r="Q243" s="57">
        <f>Concentrations!Q91*VLOOKUP(IF(ISBLANK($A243),$B243,$A243),Radionuclide_specific,9,FALSE)*VLOOKUP($B$204,Other_food_cons,4,FALSE)*Other_F_local_coll</f>
        <v>0</v>
      </c>
      <c r="R243" s="44">
        <f>Concentrations!R91*VLOOKUP(IF(ISBLANK($A243),$B243,$A243),Radionuclide_specific,9,FALSE)*VLOOKUP($B$204,Other_food_cons,5,FALSE)*Other_F_local</f>
        <v>0</v>
      </c>
      <c r="S243" s="44">
        <f>Concentrations!S91*VLOOKUP(IF(ISBLANK($A243),$B243,$A243),Radionuclide_specific,9,FALSE)*VLOOKUP($B$204,Other_food_cons,5,FALSE)*Other_F_local_coll</f>
        <v>0</v>
      </c>
      <c r="T243" s="44">
        <f>Concentrations!T91*VLOOKUP(IF(ISBLANK($A243),$B243,$A243),Radionuclide_specific,9,FALSE)*VLOOKUP($B$204,Other_food_cons,5,FALSE)*Other_F_local_coll</f>
        <v>0</v>
      </c>
      <c r="U243" s="44">
        <f>Concentrations!U91*VLOOKUP(IF(ISBLANK($A243),$B243,$A243),Radionuclide_specific,9,FALSE)*VLOOKUP($B$204,Other_food_cons,5,FALSE)*Other_F_local_coll</f>
        <v>0</v>
      </c>
      <c r="V243" s="44">
        <f>Concentrations!V91*VLOOKUP(IF(ISBLANK($A243),$B243,$A243),Radionuclide_specific,9,FALSE)*VLOOKUP($B$204,Other_food_cons,5,FALSE)*Other_F_local_coll</f>
        <v>0</v>
      </c>
      <c r="W243" s="57">
        <f t="shared" si="167"/>
        <v>0</v>
      </c>
      <c r="X243" s="57">
        <f t="shared" si="168"/>
        <v>0</v>
      </c>
      <c r="Y243" s="57">
        <f t="shared" si="169"/>
        <v>0</v>
      </c>
      <c r="Z243" s="57">
        <f t="shared" si="170"/>
        <v>0</v>
      </c>
      <c r="AA243" s="57">
        <f t="shared" si="171"/>
        <v>0</v>
      </c>
    </row>
    <row r="244" spans="1:32">
      <c r="A244" s="4"/>
      <c r="B244" s="107" t="s">
        <v>145</v>
      </c>
      <c r="C244" s="57">
        <f>Concentrations!C92*VLOOKUP(IF(ISBLANK($A244),$B244,$A244),Radionuclide_specific,9,FALSE)*VLOOKUP($B$204,Other_food_cons,2,FALSE)*Other_F_local</f>
        <v>9.1660381885094162E-13</v>
      </c>
      <c r="D244" s="57">
        <f>Concentrations!D92*VLOOKUP(IF(ISBLANK($A244),$B244,$A244),Radionuclide_specific,9,FALSE)*VLOOKUP($B$204,Other_food_cons,2,FALSE)*Other_F_local_coll</f>
        <v>1.3939322102161925E-13</v>
      </c>
      <c r="E244" s="57">
        <f>Concentrations!E92*VLOOKUP(IF(ISBLANK($A244),$B244,$A244),Radionuclide_specific,9,FALSE)*VLOOKUP($B$204,Other_food_cons,2,FALSE)*Other_F_local_coll</f>
        <v>1.0946288194800775E-14</v>
      </c>
      <c r="F244" s="57">
        <f>Concentrations!F92*VLOOKUP(IF(ISBLANK($A244),$B244,$A244),Radionuclide_specific,9,FALSE)*VLOOKUP($B$204,Other_food_cons,2,FALSE)*Other_F_local_coll</f>
        <v>2.9798339631198496E-15</v>
      </c>
      <c r="G244" s="57">
        <f>Concentrations!G92*VLOOKUP(IF(ISBLANK($A244),$B244,$A244),Radionuclide_specific,9,FALSE)*VLOOKUP($B$204,Other_food_cons,2,FALSE)*Other_F_local_coll</f>
        <v>1.4426694701559386E-15</v>
      </c>
      <c r="H244" s="44">
        <f>Concentrations!H92*VLOOKUP(IF(ISBLANK($A244),$B244,$A244),Radionuclide_specific,9,FALSE)*VLOOKUP($B$204,Other_food_cons,3,FALSE)*Other_F_local</f>
        <v>5.1022162190159397E-11</v>
      </c>
      <c r="I244" s="44">
        <f>Concentrations!I92*VLOOKUP(IF(ISBLANK($A244),$B244,$A244),Radionuclide_specific,9,FALSE)*VLOOKUP($B$204,Other_food_cons,3,FALSE)*Other_F_local_coll</f>
        <v>7.7592340168183103E-12</v>
      </c>
      <c r="J244" s="44">
        <f>Concentrations!J92*VLOOKUP(IF(ISBLANK($A244),$B244,$A244),Radionuclide_specific,9,FALSE)*VLOOKUP($B$204,Other_food_cons,3,FALSE)*Other_F_local_coll</f>
        <v>6.0931809378177616E-13</v>
      </c>
      <c r="K244" s="44">
        <f>Concentrations!K92*VLOOKUP(IF(ISBLANK($A244),$B244,$A244),Radionuclide_specific,9,FALSE)*VLOOKUP($B$204,Other_food_cons,3,FALSE)*Other_F_local_coll</f>
        <v>1.6587054149156978E-13</v>
      </c>
      <c r="L244" s="44">
        <f>Concentrations!L92*VLOOKUP(IF(ISBLANK($A244),$B244,$A244),Radionuclide_specific,9,FALSE)*VLOOKUP($B$204,Other_food_cons,3,FALSE)*Other_F_local_coll</f>
        <v>8.0305268404143319E-14</v>
      </c>
      <c r="M244" s="57">
        <f>Concentrations!M92*VLOOKUP(IF(ISBLANK($A244),$B244,$A244),Radionuclide_specific,9,FALSE)*VLOOKUP($B$204,Other_food_cons,4,FALSE)*Other_F_local</f>
        <v>3.5267670103229304E-14</v>
      </c>
      <c r="N244" s="57">
        <f>Concentrations!N92*VLOOKUP(IF(ISBLANK($A244),$B244,$A244),Radionuclide_specific,9,FALSE)*VLOOKUP($B$204,Other_food_cons,4,FALSE)*Other_F_local_coll</f>
        <v>5.3633576824715912E-15</v>
      </c>
      <c r="O244" s="57">
        <f>Concentrations!O92*VLOOKUP(IF(ISBLANK($A244),$B244,$A244),Radionuclide_specific,9,FALSE)*VLOOKUP($B$204,Other_food_cons,4,FALSE)*Other_F_local_coll</f>
        <v>4.2117441905605539E-16</v>
      </c>
      <c r="P244" s="57">
        <f>Concentrations!P92*VLOOKUP(IF(ISBLANK($A244),$B244,$A244),Radionuclide_specific,9,FALSE)*VLOOKUP($B$204,Other_food_cons,4,FALSE)*Other_F_local_coll</f>
        <v>1.1465346206548946E-16</v>
      </c>
      <c r="Q244" s="57">
        <f>Concentrations!Q92*VLOOKUP(IF(ISBLANK($A244),$B244,$A244),Radionuclide_specific,9,FALSE)*VLOOKUP($B$204,Other_food_cons,4,FALSE)*Other_F_local_coll</f>
        <v>5.5508814053647648E-17</v>
      </c>
      <c r="R244" s="44">
        <f>Concentrations!R92*VLOOKUP(IF(ISBLANK($A244),$B244,$A244),Radionuclide_specific,9,FALSE)*VLOOKUP($B$204,Other_food_cons,5,FALSE)*Other_F_local</f>
        <v>2.2606465507025615E-13</v>
      </c>
      <c r="S244" s="44">
        <f>Concentrations!S92*VLOOKUP(IF(ISBLANK($A244),$B244,$A244),Radionuclide_specific,9,FALSE)*VLOOKUP($B$204,Other_food_cons,5,FALSE)*Other_F_local_coll</f>
        <v>3.4378953896229412E-14</v>
      </c>
      <c r="T244" s="44">
        <f>Concentrations!T92*VLOOKUP(IF(ISBLANK($A244),$B244,$A244),Radionuclide_specific,9,FALSE)*VLOOKUP($B$204,Other_food_cons,5,FALSE)*Other_F_local_coll</f>
        <v>2.6997147668001031E-15</v>
      </c>
      <c r="U244" s="44">
        <f>Concentrations!U92*VLOOKUP(IF(ISBLANK($A244),$B244,$A244),Radionuclide_specific,9,FALSE)*VLOOKUP($B$204,Other_food_cons,5,FALSE)*Other_F_local_coll</f>
        <v>7.3492508233687588E-16</v>
      </c>
      <c r="V244" s="44">
        <f>Concentrations!V92*VLOOKUP(IF(ISBLANK($A244),$B244,$A244),Radionuclide_specific,9,FALSE)*VLOOKUP($B$204,Other_food_cons,5,FALSE)*Other_F_local_coll</f>
        <v>3.558097505638124E-16</v>
      </c>
      <c r="W244" s="57">
        <f t="shared" si="167"/>
        <v>5.2200098334183827E-11</v>
      </c>
      <c r="X244" s="57">
        <f t="shared" si="168"/>
        <v>7.9383695494186305E-12</v>
      </c>
      <c r="Y244" s="57">
        <f t="shared" si="169"/>
        <v>6.2338527116243311E-13</v>
      </c>
      <c r="Z244" s="57">
        <f t="shared" si="170"/>
        <v>1.6969995399909201E-13</v>
      </c>
      <c r="AA244" s="57">
        <f t="shared" si="171"/>
        <v>8.2159256438916713E-14</v>
      </c>
    </row>
    <row r="245" spans="1:32">
      <c r="A245" s="4"/>
      <c r="B245" s="107" t="s">
        <v>159</v>
      </c>
      <c r="C245" s="57">
        <f>Concentrations!C93*VLOOKUP(IF(ISBLANK($A245),$B245,$A245),Radionuclide_specific,9,FALSE)*VLOOKUP($B$204,Other_food_cons,2,FALSE)*Other_F_local</f>
        <v>2.3228610459064598E-15</v>
      </c>
      <c r="D245" s="57">
        <f>Concentrations!D93*VLOOKUP(IF(ISBLANK($A245),$B245,$A245),Radionuclide_specific,9,FALSE)*VLOOKUP($B$204,Other_food_cons,2,FALSE)*Other_F_local_coll</f>
        <v>3.5325085551187716E-16</v>
      </c>
      <c r="E245" s="57">
        <f>Concentrations!E93*VLOOKUP(IF(ISBLANK($A245),$B245,$A245),Radionuclide_specific,9,FALSE)*VLOOKUP($B$204,Other_food_cons,2,FALSE)*Other_F_local_coll</f>
        <v>2.7740127110580321E-17</v>
      </c>
      <c r="F245" s="57">
        <f>Concentrations!F93*VLOOKUP(IF(ISBLANK($A245),$B245,$A245),Radionuclide_specific,9,FALSE)*VLOOKUP($B$204,Other_food_cons,2,FALSE)*Other_F_local_coll</f>
        <v>7.5515070893739961E-18</v>
      </c>
      <c r="G245" s="57">
        <f>Concentrations!G93*VLOOKUP(IF(ISBLANK($A245),$B245,$A245),Radionuclide_specific,9,FALSE)*VLOOKUP($B$204,Other_food_cons,2,FALSE)*Other_F_local_coll</f>
        <v>3.65601871323722E-18</v>
      </c>
      <c r="H245" s="44">
        <f>Concentrations!H93*VLOOKUP(IF(ISBLANK($A245),$B245,$A245),Radionuclide_specific,9,FALSE)*VLOOKUP($B$204,Other_food_cons,3,FALSE)*Other_F_local</f>
        <v>1.3292181411999457E-13</v>
      </c>
      <c r="I245" s="44">
        <f>Concentrations!I93*VLOOKUP(IF(ISBLANK($A245),$B245,$A245),Radionuclide_specific,9,FALSE)*VLOOKUP($B$204,Other_food_cons,3,FALSE)*Other_F_local_coll</f>
        <v>2.0214185707245117E-14</v>
      </c>
      <c r="J245" s="44">
        <f>Concentrations!J93*VLOOKUP(IF(ISBLANK($A245),$B245,$A245),Radionuclide_specific,9,FALSE)*VLOOKUP($B$204,Other_food_cons,3,FALSE)*Other_F_local_coll</f>
        <v>1.5873820889784137E-15</v>
      </c>
      <c r="K245" s="44">
        <f>Concentrations!K93*VLOOKUP(IF(ISBLANK($A245),$B245,$A245),Radionuclide_specific,9,FALSE)*VLOOKUP($B$204,Other_food_cons,3,FALSE)*Other_F_local_coll</f>
        <v>4.3212228446832909E-16</v>
      </c>
      <c r="L245" s="44">
        <f>Concentrations!L93*VLOOKUP(IF(ISBLANK($A245),$B245,$A245),Radionuclide_specific,9,FALSE)*VLOOKUP($B$204,Other_food_cons,3,FALSE)*Other_F_local_coll</f>
        <v>2.0920951801079408E-16</v>
      </c>
      <c r="M245" s="57">
        <f>Concentrations!M93*VLOOKUP(IF(ISBLANK($A245),$B245,$A245),Radionuclide_specific,9,FALSE)*VLOOKUP($B$204,Other_food_cons,4,FALSE)*Other_F_local</f>
        <v>4.2185251654089467E-15</v>
      </c>
      <c r="N245" s="57">
        <f>Concentrations!N93*VLOOKUP(IF(ISBLANK($A245),$B245,$A245),Radionuclide_specific,9,FALSE)*VLOOKUP($B$204,Other_food_cons,4,FALSE)*Other_F_local_coll</f>
        <v>6.4153541439994655E-16</v>
      </c>
      <c r="O245" s="57">
        <f>Concentrations!O93*VLOOKUP(IF(ISBLANK($A245),$B245,$A245),Radionuclide_specific,9,FALSE)*VLOOKUP($B$204,Other_food_cons,4,FALSE)*Other_F_local_coll</f>
        <v>5.0378572800922723E-17</v>
      </c>
      <c r="P245" s="57">
        <f>Concentrations!P93*VLOOKUP(IF(ISBLANK($A245),$B245,$A245),Radionuclide_specific,9,FALSE)*VLOOKUP($B$204,Other_food_cons,4,FALSE)*Other_F_local_coll</f>
        <v>1.3714217968150953E-17</v>
      </c>
      <c r="Q245" s="57">
        <f>Concentrations!Q93*VLOOKUP(IF(ISBLANK($A245),$B245,$A245),Radionuclide_specific,9,FALSE)*VLOOKUP($B$204,Other_food_cons,4,FALSE)*Other_F_local_coll</f>
        <v>6.6396597309068346E-18</v>
      </c>
      <c r="R245" s="44">
        <f>Concentrations!R93*VLOOKUP(IF(ISBLANK($A245),$B245,$A245),Radionuclide_specific,9,FALSE)*VLOOKUP($B$204,Other_food_cons,5,FALSE)*Other_F_local</f>
        <v>1.3852956233831067E-17</v>
      </c>
      <c r="S245" s="44">
        <f>Concentrations!S93*VLOOKUP(IF(ISBLANK($A245),$B245,$A245),Radionuclide_specific,9,FALSE)*VLOOKUP($B$204,Other_food_cons,5,FALSE)*Other_F_local_coll</f>
        <v>2.1066988271180814E-18</v>
      </c>
      <c r="T245" s="44">
        <f>Concentrations!T93*VLOOKUP(IF(ISBLANK($A245),$B245,$A245),Radionuclide_specific,9,FALSE)*VLOOKUP($B$204,Other_food_cons,5,FALSE)*Other_F_local_coll</f>
        <v>1.6543510747704657E-19</v>
      </c>
      <c r="U245" s="44">
        <f>Concentrations!U93*VLOOKUP(IF(ISBLANK($A245),$B245,$A245),Radionuclide_specific,9,FALSE)*VLOOKUP($B$204,Other_food_cons,5,FALSE)*Other_F_local_coll</f>
        <v>4.5035279829982418E-20</v>
      </c>
      <c r="V245" s="44">
        <f>Concentrations!V93*VLOOKUP(IF(ISBLANK($A245),$B245,$A245),Radionuclide_specific,9,FALSE)*VLOOKUP($B$204,Other_food_cons,5,FALSE)*Other_F_local_coll</f>
        <v>2.1803571640153163E-20</v>
      </c>
      <c r="W245" s="57">
        <f t="shared" si="167"/>
        <v>1.3947705328754381E-13</v>
      </c>
      <c r="X245" s="57">
        <f t="shared" si="168"/>
        <v>2.1211078675984061E-14</v>
      </c>
      <c r="Y245" s="57">
        <f t="shared" si="169"/>
        <v>1.6656662239973937E-15</v>
      </c>
      <c r="Z245" s="57">
        <f t="shared" si="170"/>
        <v>4.5343304480568403E-16</v>
      </c>
      <c r="AA245" s="57">
        <f t="shared" si="171"/>
        <v>2.1952700002657829E-16</v>
      </c>
    </row>
    <row r="246" spans="1:32">
      <c r="A246" s="4" t="s">
        <v>160</v>
      </c>
      <c r="B246" s="107"/>
      <c r="C246" s="57">
        <f>Concentrations!C94*VLOOKUP(IF(ISBLANK($A246),$B246,$A246),Radionuclide_specific,9,FALSE)*VLOOKUP($B$204,Other_food_cons,2,FALSE)*Other_F_local</f>
        <v>6.4707593374696728E-12</v>
      </c>
      <c r="D246" s="57">
        <f>Concentrations!D94*VLOOKUP(IF(ISBLANK($A246),$B246,$A246),Radionuclide_specific,9,FALSE)*VLOOKUP($B$204,Other_food_cons,2,FALSE)*Other_F_local_coll</f>
        <v>9.8404563250890319E-13</v>
      </c>
      <c r="E246" s="57">
        <f>Concentrations!E94*VLOOKUP(IF(ISBLANK($A246),$B246,$A246),Radionuclide_specific,9,FALSE)*VLOOKUP($B$204,Other_food_cons,2,FALSE)*Other_F_local_coll</f>
        <v>7.7275256933535176E-14</v>
      </c>
      <c r="F246" s="57">
        <f>Concentrations!F94*VLOOKUP(IF(ISBLANK($A246),$B246,$A246),Radionuclide_specific,9,FALSE)*VLOOKUP($B$204,Other_food_cons,2,FALSE)*Other_F_local_coll</f>
        <v>2.103611985762353E-14</v>
      </c>
      <c r="G246" s="57">
        <f>Concentrations!G94*VLOOKUP(IF(ISBLANK($A246),$B246,$A246),Radionuclide_specific,9,FALSE)*VLOOKUP($B$204,Other_food_cons,2,FALSE)*Other_F_local_coll</f>
        <v>1.0184516178655855E-14</v>
      </c>
      <c r="H246" s="44">
        <f>Concentrations!H94*VLOOKUP(IF(ISBLANK($A246),$B246,$A246),Radionuclide_specific,9,FALSE)*VLOOKUP($B$204,Other_food_cons,3,FALSE)*Other_F_local</f>
        <v>5.1916563619257896E-11</v>
      </c>
      <c r="I246" s="44">
        <f>Concentrations!I94*VLOOKUP(IF(ISBLANK($A246),$B246,$A246),Radionuclide_specific,9,FALSE)*VLOOKUP($B$204,Other_food_cons,3,FALSE)*Other_F_local_coll</f>
        <v>7.8952507766080706E-12</v>
      </c>
      <c r="J246" s="44">
        <f>Concentrations!J94*VLOOKUP(IF(ISBLANK($A246),$B246,$A246),Radionuclide_specific,9,FALSE)*VLOOKUP($B$204,Other_food_cons,3,FALSE)*Other_F_local_coll</f>
        <v>6.1999922784227361E-13</v>
      </c>
      <c r="K246" s="44">
        <f>Concentrations!K94*VLOOKUP(IF(ISBLANK($A246),$B246,$A246),Radionuclide_specific,9,FALSE)*VLOOKUP($B$204,Other_food_cons,3,FALSE)*Other_F_local_coll</f>
        <v>1.6877819092522615E-13</v>
      </c>
      <c r="L246" s="44">
        <f>Concentrations!L94*VLOOKUP(IF(ISBLANK($A246),$B246,$A246),Radionuclide_specific,9,FALSE)*VLOOKUP($B$204,Other_food_cons,3,FALSE)*Other_F_local_coll</f>
        <v>8.1712988313255483E-14</v>
      </c>
      <c r="M246" s="57">
        <f>Concentrations!M94*VLOOKUP(IF(ISBLANK($A246),$B246,$A246),Radionuclide_specific,9,FALSE)*VLOOKUP($B$204,Other_food_cons,4,FALSE)*Other_F_local</f>
        <v>9.3557291502818736E-12</v>
      </c>
      <c r="N246" s="57">
        <f>Concentrations!N94*VLOOKUP(IF(ISBLANK($A246),$B246,$A246),Radionuclide_specific,9,FALSE)*VLOOKUP($B$204,Other_food_cons,4,FALSE)*Other_F_local_coll</f>
        <v>1.4227796042359395E-12</v>
      </c>
      <c r="O246" s="57">
        <f>Concentrations!O94*VLOOKUP(IF(ISBLANK($A246),$B246,$A246),Radionuclide_specific,9,FALSE)*VLOOKUP($B$204,Other_food_cons,4,FALSE)*Other_F_local_coll</f>
        <v>1.1172821243747652E-13</v>
      </c>
      <c r="P246" s="57">
        <f>Concentrations!P94*VLOOKUP(IF(ISBLANK($A246),$B246,$A246),Radionuclide_specific,9,FALSE)*VLOOKUP($B$204,Other_food_cons,4,FALSE)*Other_F_local_coll</f>
        <v>3.0415014605959951E-14</v>
      </c>
      <c r="Q246" s="57">
        <f>Concentrations!Q94*VLOOKUP(IF(ISBLANK($A246),$B246,$A246),Radionuclide_specific,9,FALSE)*VLOOKUP($B$204,Other_food_cons,4,FALSE)*Other_F_local_coll</f>
        <v>1.4725254011908231E-14</v>
      </c>
      <c r="R246" s="44">
        <f>Concentrations!R94*VLOOKUP(IF(ISBLANK($A246),$B246,$A246),Radionuclide_specific,9,FALSE)*VLOOKUP($B$204,Other_food_cons,5,FALSE)*Other_F_local</f>
        <v>3.7666615651947849E-11</v>
      </c>
      <c r="S246" s="44">
        <f>Concentrations!S94*VLOOKUP(IF(ISBLANK($A246),$B246,$A246),Radionuclide_specific,9,FALSE)*VLOOKUP($B$204,Other_food_cons,5,FALSE)*Other_F_local_coll</f>
        <v>5.7281791348749119E-12</v>
      </c>
      <c r="T246" s="44">
        <f>Concentrations!T94*VLOOKUP(IF(ISBLANK($A246),$B246,$A246),Radionuclide_specific,9,FALSE)*VLOOKUP($B$204,Other_food_cons,5,FALSE)*Other_F_local_coll</f>
        <v>4.4982315838363227E-13</v>
      </c>
      <c r="U246" s="44">
        <f>Concentrations!U94*VLOOKUP(IF(ISBLANK($A246),$B246,$A246),Radionuclide_specific,9,FALSE)*VLOOKUP($B$204,Other_food_cons,5,FALSE)*Other_F_local_coll</f>
        <v>1.2245231203348351E-13</v>
      </c>
      <c r="V246" s="44">
        <f>Concentrations!V94*VLOOKUP(IF(ISBLANK($A246),$B246,$A246),Radionuclide_specific,9,FALSE)*VLOOKUP($B$204,Other_food_cons,5,FALSE)*Other_F_local_coll</f>
        <v>5.9284581066259245E-14</v>
      </c>
      <c r="W246" s="57">
        <f t="shared" ref="W246" si="187">C246+H246+M246+R246</f>
        <v>1.0540966775895731E-10</v>
      </c>
      <c r="X246" s="57">
        <f t="shared" ref="X246" si="188">D246+I246+N246+S246</f>
        <v>1.6030255148227826E-11</v>
      </c>
      <c r="Y246" s="57">
        <f t="shared" ref="Y246" si="189">E246+J246+O246+T246</f>
        <v>1.2588258555969175E-12</v>
      </c>
      <c r="Z246" s="57">
        <f t="shared" ref="Z246" si="190">F246+K246+P246+U246</f>
        <v>3.4268163742229313E-13</v>
      </c>
      <c r="AA246" s="57">
        <f t="shared" ref="AA246" si="191">G246+L246+Q246+V246</f>
        <v>1.659073395700788E-13</v>
      </c>
    </row>
    <row r="247" spans="1:32">
      <c r="A247" s="4" t="s">
        <v>35</v>
      </c>
      <c r="B247" s="107"/>
      <c r="C247" s="57">
        <f>Concentrations!C95*VLOOKUP(IF(ISBLANK($A247),$B247,$A247),Radionuclide_specific,9,FALSE)*VLOOKUP($B$204,Other_food_cons,2,FALSE)*Other_F_local</f>
        <v>5.9425340867667832E-12</v>
      </c>
      <c r="D247" s="57">
        <f>Concentrations!D95*VLOOKUP(IF(ISBLANK($A247),$B247,$A247),Radionuclide_specific,9,FALSE)*VLOOKUP($B$204,Other_food_cons,2,FALSE)*Other_F_local_coll</f>
        <v>9.037153788247879E-13</v>
      </c>
      <c r="E247" s="57">
        <f>Concentrations!E95*VLOOKUP(IF(ISBLANK($A247),$B247,$A247),Radionuclide_specific,9,FALSE)*VLOOKUP($B$204,Other_food_cons,2,FALSE)*Other_F_local_coll</f>
        <v>7.0967073650958126E-14</v>
      </c>
      <c r="F247" s="57">
        <f>Concentrations!F95*VLOOKUP(IF(ISBLANK($A247),$B247,$A247),Radionuclide_specific,9,FALSE)*VLOOKUP($B$204,Other_food_cons,2,FALSE)*Other_F_local_coll</f>
        <v>1.9318886234754572E-14</v>
      </c>
      <c r="G247" s="57">
        <f>Concentrations!G95*VLOOKUP(IF(ISBLANK($A247),$B247,$A247),Radionuclide_specific,9,FALSE)*VLOOKUP($B$204,Other_food_cons,2,FALSE)*Other_F_local_coll</f>
        <v>9.3531276283234617E-15</v>
      </c>
      <c r="H247" s="44">
        <f>Concentrations!H95*VLOOKUP(IF(ISBLANK($A247),$B247,$A247),Radionuclide_specific,9,FALSE)*VLOOKUP($B$204,Other_food_cons,3,FALSE)*Other_F_local</f>
        <v>4.7678476803910693E-11</v>
      </c>
      <c r="I247" s="44">
        <f>Concentrations!I95*VLOOKUP(IF(ISBLANK($A247),$B247,$A247),Radionuclide_specific,9,FALSE)*VLOOKUP($B$204,Other_food_cons,3,FALSE)*Other_F_local_coll</f>
        <v>7.2507405254242687E-12</v>
      </c>
      <c r="J247" s="44">
        <f>Concentrations!J95*VLOOKUP(IF(ISBLANK($A247),$B247,$A247),Radionuclide_specific,9,FALSE)*VLOOKUP($B$204,Other_food_cons,3,FALSE)*Other_F_local_coll</f>
        <v>5.6938705365501414E-13</v>
      </c>
      <c r="K247" s="44">
        <f>Concentrations!K95*VLOOKUP(IF(ISBLANK($A247),$B247,$A247),Radionuclide_specific,9,FALSE)*VLOOKUP($B$204,Other_food_cons,3,FALSE)*Other_F_local_coll</f>
        <v>1.5500038464605348E-13</v>
      </c>
      <c r="L247" s="44">
        <f>Concentrations!L95*VLOOKUP(IF(ISBLANK($A247),$B247,$A247),Radionuclide_specific,9,FALSE)*VLOOKUP($B$204,Other_food_cons,3,FALSE)*Other_F_local_coll</f>
        <v>7.5042544503714431E-14</v>
      </c>
      <c r="M247" s="57">
        <f>Concentrations!M95*VLOOKUP(IF(ISBLANK($A247),$B247,$A247),Radionuclide_specific,9,FALSE)*VLOOKUP($B$204,Other_food_cons,4,FALSE)*Other_F_local</f>
        <v>8.591996160352986E-12</v>
      </c>
      <c r="N247" s="57">
        <f>Concentrations!N95*VLOOKUP(IF(ISBLANK($A247),$B247,$A247),Radionuclide_specific,9,FALSE)*VLOOKUP($B$204,Other_food_cons,4,FALSE)*Other_F_local_coll</f>
        <v>1.3066343333571274E-12</v>
      </c>
      <c r="O247" s="57">
        <f>Concentrations!O95*VLOOKUP(IF(ISBLANK($A247),$B247,$A247),Radionuclide_specific,9,FALSE)*VLOOKUP($B$204,Other_food_cons,4,FALSE)*Other_F_local_coll</f>
        <v>1.0260754341794146E-13</v>
      </c>
      <c r="P247" s="57">
        <f>Concentrations!P95*VLOOKUP(IF(ISBLANK($A247),$B247,$A247),Radionuclide_specific,9,FALSE)*VLOOKUP($B$204,Other_food_cons,4,FALSE)*Other_F_local_coll</f>
        <v>2.7932157212348135E-14</v>
      </c>
      <c r="Q247" s="57">
        <f>Concentrations!Q95*VLOOKUP(IF(ISBLANK($A247),$B247,$A247),Radionuclide_specific,9,FALSE)*VLOOKUP($B$204,Other_food_cons,4,FALSE)*Other_F_local_coll</f>
        <v>1.3523193219674071E-14</v>
      </c>
      <c r="R247" s="44">
        <f>Concentrations!R95*VLOOKUP(IF(ISBLANK($A247),$B247,$A247),Radionuclide_specific,9,FALSE)*VLOOKUP($B$204,Other_food_cons,5,FALSE)*Other_F_local</f>
        <v>3.4591789892215632E-11</v>
      </c>
      <c r="S247" s="44">
        <f>Concentrations!S95*VLOOKUP(IF(ISBLANK($A247),$B247,$A247),Radionuclide_specific,9,FALSE)*VLOOKUP($B$204,Other_food_cons,5,FALSE)*Other_F_local_coll</f>
        <v>5.2605726867070767E-12</v>
      </c>
      <c r="T247" s="44">
        <f>Concentrations!T95*VLOOKUP(IF(ISBLANK($A247),$B247,$A247),Radionuclide_specific,9,FALSE)*VLOOKUP($B$204,Other_food_cons,5,FALSE)*Other_F_local_coll</f>
        <v>4.1310290612653212E-13</v>
      </c>
      <c r="U247" s="44">
        <f>Concentrations!U95*VLOOKUP(IF(ISBLANK($A247),$B247,$A247),Radionuclide_specific,9,FALSE)*VLOOKUP($B$204,Other_food_cons,5,FALSE)*Other_F_local_coll</f>
        <v>1.124562087195098E-13</v>
      </c>
      <c r="V247" s="44">
        <f>Concentrations!V95*VLOOKUP(IF(ISBLANK($A247),$B247,$A247),Radionuclide_specific,9,FALSE)*VLOOKUP($B$204,Other_food_cons,5,FALSE)*Other_F_local_coll</f>
        <v>5.4445026487020935E-14</v>
      </c>
      <c r="W247" s="57">
        <f t="shared" si="167"/>
        <v>9.6804796943246092E-11</v>
      </c>
      <c r="X247" s="57">
        <f t="shared" si="168"/>
        <v>1.4721662924313261E-11</v>
      </c>
      <c r="Y247" s="57">
        <f t="shared" si="169"/>
        <v>1.1560645768504459E-12</v>
      </c>
      <c r="Z247" s="57">
        <f t="shared" si="170"/>
        <v>3.14707636812666E-13</v>
      </c>
      <c r="AA247" s="57">
        <f t="shared" si="171"/>
        <v>1.523638918387329E-13</v>
      </c>
    </row>
    <row r="248" spans="1:32">
      <c r="A248" s="4"/>
      <c r="B248" s="107" t="s">
        <v>36</v>
      </c>
      <c r="C248" s="57">
        <f>Concentrations!C96*VLOOKUP(IF(ISBLANK($A248),$B248,$A248),Radionuclide_specific,9,FALSE)*VLOOKUP($B$204,Other_food_cons,2,FALSE)*Other_F_local</f>
        <v>2.7214050985680973E-14</v>
      </c>
      <c r="D248" s="57">
        <f>Concentrations!D96*VLOOKUP(IF(ISBLANK($A248),$B248,$A248),Radionuclide_specific,9,FALSE)*VLOOKUP($B$204,Other_food_cons,2,FALSE)*Other_F_local_coll</f>
        <v>4.1385974462727493E-15</v>
      </c>
      <c r="E248" s="57">
        <f>Concentrations!E96*VLOOKUP(IF(ISBLANK($A248),$B248,$A248),Radionuclide_specific,9,FALSE)*VLOOKUP($B$204,Other_food_cons,2,FALSE)*Other_F_local_coll</f>
        <v>3.249962949211344E-16</v>
      </c>
      <c r="F248" s="57">
        <f>Concentrations!F96*VLOOKUP(IF(ISBLANK($A248),$B248,$A248),Radionuclide_specific,9,FALSE)*VLOOKUP($B$204,Other_food_cons,2,FALSE)*Other_F_local_coll</f>
        <v>8.8471542157401226E-17</v>
      </c>
      <c r="G248" s="57">
        <f>Concentrations!G96*VLOOKUP(IF(ISBLANK($A248),$B248,$A248),Radionuclide_specific,9,FALSE)*VLOOKUP($B$204,Other_food_cons,2,FALSE)*Other_F_local_coll</f>
        <v>4.2832988155607602E-17</v>
      </c>
      <c r="H248" s="44">
        <f>Concentrations!H96*VLOOKUP(IF(ISBLANK($A248),$B248,$A248),Radionuclide_specific,9,FALSE)*VLOOKUP($B$204,Other_food_cons,3,FALSE)*Other_F_local</f>
        <v>1.5485528945200894E-12</v>
      </c>
      <c r="I248" s="44">
        <f>Concentrations!I96*VLOOKUP(IF(ISBLANK($A248),$B248,$A248),Radionuclide_specific,9,FALSE)*VLOOKUP($B$204,Other_food_cons,3,FALSE)*Other_F_local_coll</f>
        <v>2.3549735605519401E-13</v>
      </c>
      <c r="J248" s="44">
        <f>Concentrations!J96*VLOOKUP(IF(ISBLANK($A248),$B248,$A248),Radionuclide_specific,9,FALSE)*VLOOKUP($B$204,Other_food_cons,3,FALSE)*Other_F_local_coll</f>
        <v>1.8493165661857228E-14</v>
      </c>
      <c r="K248" s="44">
        <f>Concentrations!K96*VLOOKUP(IF(ISBLANK($A248),$B248,$A248),Radionuclide_specific,9,FALSE)*VLOOKUP($B$204,Other_food_cons,3,FALSE)*Other_F_local_coll</f>
        <v>5.0342693472054427E-15</v>
      </c>
      <c r="L248" s="44">
        <f>Concentrations!L96*VLOOKUP(IF(ISBLANK($A248),$B248,$A248),Radionuclide_specific,9,FALSE)*VLOOKUP($B$204,Other_food_cons,3,FALSE)*Other_F_local_coll</f>
        <v>2.4373125421206416E-15</v>
      </c>
      <c r="M248" s="57">
        <f>Concentrations!M96*VLOOKUP(IF(ISBLANK($A248),$B248,$A248),Radionuclide_specific,9,FALSE)*VLOOKUP($B$204,Other_food_cons,4,FALSE)*Other_F_local</f>
        <v>1.2009134831069289E-15</v>
      </c>
      <c r="N248" s="57">
        <f>Concentrations!N96*VLOOKUP(IF(ISBLANK($A248),$B248,$A248),Radionuclide_specific,9,FALSE)*VLOOKUP($B$204,Other_food_cons,4,FALSE)*Other_F_local_coll</f>
        <v>1.8262982887023801E-16</v>
      </c>
      <c r="O248" s="57">
        <f>Concentrations!O96*VLOOKUP(IF(ISBLANK($A248),$B248,$A248),Radionuclide_specific,9,FALSE)*VLOOKUP($B$204,Other_food_cons,4,FALSE)*Other_F_local_coll</f>
        <v>1.4341577912672527E-17</v>
      </c>
      <c r="P248" s="57">
        <f>Concentrations!P96*VLOOKUP(IF(ISBLANK($A248),$B248,$A248),Radionuclide_specific,9,FALSE)*VLOOKUP($B$204,Other_food_cons,4,FALSE)*Other_F_local_coll</f>
        <v>3.9041107075161021E-18</v>
      </c>
      <c r="Q248" s="57">
        <f>Concentrations!Q96*VLOOKUP(IF(ISBLANK($A248),$B248,$A248),Radionuclide_specific,9,FALSE)*VLOOKUP($B$204,Other_food_cons,4,FALSE)*Other_F_local_coll</f>
        <v>1.890152738557508E-18</v>
      </c>
      <c r="R248" s="44">
        <f>Concentrations!R96*VLOOKUP(IF(ISBLANK($A248),$B248,$A248),Radionuclide_specific,9,FALSE)*VLOOKUP($B$204,Other_food_cons,5,FALSE)*Other_F_local</f>
        <v>6.1106748717266054E-16</v>
      </c>
      <c r="S248" s="44">
        <f>Concentrations!S96*VLOOKUP(IF(ISBLANK($A248),$B248,$A248),Radionuclide_specific,9,FALSE)*VLOOKUP($B$204,Other_food_cons,5,FALSE)*Other_F_local_coll</f>
        <v>9.2928551623708115E-17</v>
      </c>
      <c r="T248" s="44">
        <f>Concentrations!T96*VLOOKUP(IF(ISBLANK($A248),$B248,$A248),Radionuclide_specific,9,FALSE)*VLOOKUP($B$204,Other_food_cons,5,FALSE)*Other_F_local_coll</f>
        <v>7.2975048581475672E-18</v>
      </c>
      <c r="U248" s="44">
        <f>Concentrations!U96*VLOOKUP(IF(ISBLANK($A248),$B248,$A248),Radionuclide_specific,9,FALSE)*VLOOKUP($B$204,Other_food_cons,5,FALSE)*Other_F_local_coll</f>
        <v>1.9865503662376008E-18</v>
      </c>
      <c r="V248" s="44">
        <f>Concentrations!V96*VLOOKUP(IF(ISBLANK($A248),$B248,$A248),Radionuclide_specific,9,FALSE)*VLOOKUP($B$204,Other_food_cons,5,FALSE)*Other_F_local_coll</f>
        <v>9.6177693111970643E-19</v>
      </c>
      <c r="W248" s="57">
        <f t="shared" si="167"/>
        <v>1.5775789264760499E-12</v>
      </c>
      <c r="X248" s="57">
        <f t="shared" si="168"/>
        <v>2.3991151188196073E-13</v>
      </c>
      <c r="Y248" s="57">
        <f t="shared" si="169"/>
        <v>1.8839801039549185E-14</v>
      </c>
      <c r="Z248" s="57">
        <f t="shared" si="170"/>
        <v>5.1286315504365978E-15</v>
      </c>
      <c r="AA248" s="57">
        <f t="shared" si="171"/>
        <v>2.4829974599459263E-15</v>
      </c>
    </row>
    <row r="249" spans="1:32">
      <c r="A249" s="4"/>
      <c r="B249" s="107" t="s">
        <v>37</v>
      </c>
      <c r="C249" s="57">
        <f>Concentrations!C97*VLOOKUP(IF(ISBLANK($A249),$B249,$A249),Radionuclide_specific,9,FALSE)*VLOOKUP($B$204,Other_food_cons,2,FALSE)*Other_F_local</f>
        <v>0</v>
      </c>
      <c r="D249" s="57">
        <f>Concentrations!D97*VLOOKUP(IF(ISBLANK($A249),$B249,$A249),Radionuclide_specific,9,FALSE)*VLOOKUP($B$204,Other_food_cons,2,FALSE)*Other_F_local_coll</f>
        <v>0</v>
      </c>
      <c r="E249" s="57">
        <f>Concentrations!E97*VLOOKUP(IF(ISBLANK($A249),$B249,$A249),Radionuclide_specific,9,FALSE)*VLOOKUP($B$204,Other_food_cons,2,FALSE)*Other_F_local_coll</f>
        <v>0</v>
      </c>
      <c r="F249" s="57">
        <f>Concentrations!F97*VLOOKUP(IF(ISBLANK($A249),$B249,$A249),Radionuclide_specific,9,FALSE)*VLOOKUP($B$204,Other_food_cons,2,FALSE)*Other_F_local_coll</f>
        <v>0</v>
      </c>
      <c r="G249" s="57">
        <f>Concentrations!G97*VLOOKUP(IF(ISBLANK($A249),$B249,$A249),Radionuclide_specific,9,FALSE)*VLOOKUP($B$204,Other_food_cons,2,FALSE)*Other_F_local_coll</f>
        <v>0</v>
      </c>
      <c r="H249" s="44">
        <f>Concentrations!H97*VLOOKUP(IF(ISBLANK($A249),$B249,$A249),Radionuclide_specific,9,FALSE)*VLOOKUP($B$204,Other_food_cons,3,FALSE)*Other_F_local</f>
        <v>0</v>
      </c>
      <c r="I249" s="44">
        <f>Concentrations!I97*VLOOKUP(IF(ISBLANK($A249),$B249,$A249),Radionuclide_specific,9,FALSE)*VLOOKUP($B$204,Other_food_cons,3,FALSE)*Other_F_local_coll</f>
        <v>0</v>
      </c>
      <c r="J249" s="44">
        <f>Concentrations!J97*VLOOKUP(IF(ISBLANK($A249),$B249,$A249),Radionuclide_specific,9,FALSE)*VLOOKUP($B$204,Other_food_cons,3,FALSE)*Other_F_local_coll</f>
        <v>0</v>
      </c>
      <c r="K249" s="44">
        <f>Concentrations!K97*VLOOKUP(IF(ISBLANK($A249),$B249,$A249),Radionuclide_specific,9,FALSE)*VLOOKUP($B$204,Other_food_cons,3,FALSE)*Other_F_local_coll</f>
        <v>0</v>
      </c>
      <c r="L249" s="44">
        <f>Concentrations!L97*VLOOKUP(IF(ISBLANK($A249),$B249,$A249),Radionuclide_specific,9,FALSE)*VLOOKUP($B$204,Other_food_cons,3,FALSE)*Other_F_local_coll</f>
        <v>0</v>
      </c>
      <c r="M249" s="57">
        <f>Concentrations!M97*VLOOKUP(IF(ISBLANK($A249),$B249,$A249),Radionuclide_specific,9,FALSE)*VLOOKUP($B$204,Other_food_cons,4,FALSE)*Other_F_local</f>
        <v>0</v>
      </c>
      <c r="N249" s="57">
        <f>Concentrations!N97*VLOOKUP(IF(ISBLANK($A249),$B249,$A249),Radionuclide_specific,9,FALSE)*VLOOKUP($B$204,Other_food_cons,4,FALSE)*Other_F_local_coll</f>
        <v>0</v>
      </c>
      <c r="O249" s="57">
        <f>Concentrations!O97*VLOOKUP(IF(ISBLANK($A249),$B249,$A249),Radionuclide_specific,9,FALSE)*VLOOKUP($B$204,Other_food_cons,4,FALSE)*Other_F_local_coll</f>
        <v>0</v>
      </c>
      <c r="P249" s="57">
        <f>Concentrations!P97*VLOOKUP(IF(ISBLANK($A249),$B249,$A249),Radionuclide_specific,9,FALSE)*VLOOKUP($B$204,Other_food_cons,4,FALSE)*Other_F_local_coll</f>
        <v>0</v>
      </c>
      <c r="Q249" s="57">
        <f>Concentrations!Q97*VLOOKUP(IF(ISBLANK($A249),$B249,$A249),Radionuclide_specific,9,FALSE)*VLOOKUP($B$204,Other_food_cons,4,FALSE)*Other_F_local_coll</f>
        <v>0</v>
      </c>
      <c r="R249" s="44">
        <f>Concentrations!R97*VLOOKUP(IF(ISBLANK($A249),$B249,$A249),Radionuclide_specific,9,FALSE)*VLOOKUP($B$204,Other_food_cons,5,FALSE)*Other_F_local</f>
        <v>0</v>
      </c>
      <c r="S249" s="44">
        <f>Concentrations!S97*VLOOKUP(IF(ISBLANK($A249),$B249,$A249),Radionuclide_specific,9,FALSE)*VLOOKUP($B$204,Other_food_cons,5,FALSE)*Other_F_local_coll</f>
        <v>0</v>
      </c>
      <c r="T249" s="44">
        <f>Concentrations!T97*VLOOKUP(IF(ISBLANK($A249),$B249,$A249),Radionuclide_specific,9,FALSE)*VLOOKUP($B$204,Other_food_cons,5,FALSE)*Other_F_local_coll</f>
        <v>0</v>
      </c>
      <c r="U249" s="44">
        <f>Concentrations!U97*VLOOKUP(IF(ISBLANK($A249),$B249,$A249),Radionuclide_specific,9,FALSE)*VLOOKUP($B$204,Other_food_cons,5,FALSE)*Other_F_local_coll</f>
        <v>0</v>
      </c>
      <c r="V249" s="44">
        <f>Concentrations!V97*VLOOKUP(IF(ISBLANK($A249),$B249,$A249),Radionuclide_specific,9,FALSE)*VLOOKUP($B$204,Other_food_cons,5,FALSE)*Other_F_local_coll</f>
        <v>0</v>
      </c>
      <c r="W249" s="57">
        <f t="shared" si="167"/>
        <v>0</v>
      </c>
      <c r="X249" s="57">
        <f t="shared" si="168"/>
        <v>0</v>
      </c>
      <c r="Y249" s="57">
        <f t="shared" si="169"/>
        <v>0</v>
      </c>
      <c r="Z249" s="57">
        <f t="shared" si="170"/>
        <v>0</v>
      </c>
      <c r="AA249" s="57">
        <f t="shared" si="171"/>
        <v>0</v>
      </c>
    </row>
    <row r="250" spans="1:32">
      <c r="A250" s="4" t="s">
        <v>15</v>
      </c>
      <c r="B250" s="107"/>
      <c r="C250" s="57">
        <f>Concentrations!C98*VLOOKUP(IF(ISBLANK($A250),$B250,$A250),Radionuclide_specific,9,FALSE)*VLOOKUP($B$204,Other_food_cons,2,FALSE)*Other_F_local</f>
        <v>6.1752951999659004E-12</v>
      </c>
      <c r="D250" s="57">
        <f>Concentrations!D98*VLOOKUP(IF(ISBLANK($A250),$B250,$A250),Radionuclide_specific,9,FALSE)*VLOOKUP($B$204,Other_food_cons,2,FALSE)*Other_F_local_coll</f>
        <v>9.3911268237158841E-13</v>
      </c>
      <c r="E250" s="57">
        <f>Concentrations!E98*VLOOKUP(IF(ISBLANK($A250),$B250,$A250),Radionuclide_specific,9,FALSE)*VLOOKUP($B$204,Other_food_cons,2,FALSE)*Other_F_local_coll</f>
        <v>7.3746749086308224E-14</v>
      </c>
      <c r="F250" s="57">
        <f>Concentrations!F98*VLOOKUP(IF(ISBLANK($A250),$B250,$A250),Radionuclide_specific,9,FALSE)*VLOOKUP($B$204,Other_food_cons,2,FALSE)*Other_F_local_coll</f>
        <v>2.0075574343262801E-14</v>
      </c>
      <c r="G250" s="57">
        <f>Concentrations!G98*VLOOKUP(IF(ISBLANK($A250),$B250,$A250),Radionuclide_specific,9,FALSE)*VLOOKUP($B$204,Other_food_cons,2,FALSE)*Other_F_local_coll</f>
        <v>9.7194716035179243E-15</v>
      </c>
      <c r="H250" s="44">
        <f>Concentrations!H98*VLOOKUP(IF(ISBLANK($A250),$B250,$A250),Radionuclide_specific,9,FALSE)*VLOOKUP($B$204,Other_food_cons,3,FALSE)*Other_F_local</f>
        <v>1.8920030434541467E-10</v>
      </c>
      <c r="I250" s="44">
        <f>Concentrations!I98*VLOOKUP(IF(ISBLANK($A250),$B250,$A250),Radionuclide_specific,9,FALSE)*VLOOKUP($B$204,Other_food_cons,3,FALSE)*Other_F_local_coll</f>
        <v>2.877277920581423E-11</v>
      </c>
      <c r="J250" s="44">
        <f>Concentrations!J98*VLOOKUP(IF(ISBLANK($A250),$B250,$A250),Radionuclide_specific,9,FALSE)*VLOOKUP($B$204,Other_food_cons,3,FALSE)*Other_F_local_coll</f>
        <v>2.2594721255902869E-12</v>
      </c>
      <c r="K250" s="44">
        <f>Concentrations!K98*VLOOKUP(IF(ISBLANK($A250),$B250,$A250),Radionuclide_specific,9,FALSE)*VLOOKUP($B$204,Other_food_cons,3,FALSE)*Other_F_local_coll</f>
        <v>6.1508068078677354E-13</v>
      </c>
      <c r="L250" s="44">
        <f>Concentrations!L98*VLOOKUP(IF(ISBLANK($A250),$B250,$A250),Radionuclide_specific,9,FALSE)*VLOOKUP($B$204,Other_food_cons,3,FALSE)*Other_F_local_coll</f>
        <v>2.9778770502701824E-13</v>
      </c>
      <c r="M250" s="57">
        <f>Concentrations!M98*VLOOKUP(IF(ISBLANK($A250),$B250,$A250),Radionuclide_specific,9,FALSE)*VLOOKUP($B$204,Other_food_cons,4,FALSE)*Other_F_local</f>
        <v>1.3245369268729793E-13</v>
      </c>
      <c r="N250" s="57">
        <f>Concentrations!N98*VLOOKUP(IF(ISBLANK($A250),$B250,$A250),Radionuclide_specific,9,FALSE)*VLOOKUP($B$204,Other_food_cons,4,FALSE)*Other_F_local_coll</f>
        <v>2.0142995371343101E-14</v>
      </c>
      <c r="O250" s="57">
        <f>Concentrations!O98*VLOOKUP(IF(ISBLANK($A250),$B250,$A250),Radionuclide_specific,9,FALSE)*VLOOKUP($B$204,Other_food_cons,4,FALSE)*Other_F_local_coll</f>
        <v>1.5817914648386489E-15</v>
      </c>
      <c r="P250" s="57">
        <f>Concentrations!P98*VLOOKUP(IF(ISBLANK($A250),$B250,$A250),Radionuclide_specific,9,FALSE)*VLOOKUP($B$204,Other_food_cons,4,FALSE)*Other_F_local_coll</f>
        <v>4.3060029820084028E-16</v>
      </c>
      <c r="Q250" s="57">
        <f>Concentrations!Q98*VLOOKUP(IF(ISBLANK($A250),$B250,$A250),Radionuclide_specific,9,FALSE)*VLOOKUP($B$204,Other_food_cons,4,FALSE)*Other_F_local_coll</f>
        <v>2.0847260951385627E-16</v>
      </c>
      <c r="R250" s="44">
        <f>Concentrations!R98*VLOOKUP(IF(ISBLANK($A250),$B250,$A250),Radionuclide_specific,9,FALSE)*VLOOKUP($B$204,Other_food_cons,5,FALSE)*Other_F_local</f>
        <v>5.948001417415859E-12</v>
      </c>
      <c r="S250" s="44">
        <f>Concentrations!S98*VLOOKUP(IF(ISBLANK($A250),$B250,$A250),Radionuclide_specific,9,FALSE)*VLOOKUP($B$204,Other_food_cons,5,FALSE)*Other_F_local_coll</f>
        <v>9.0454680869187634E-13</v>
      </c>
      <c r="T250" s="44">
        <f>Concentrations!T98*VLOOKUP(IF(ISBLANK($A250),$B250,$A250),Radionuclide_specific,9,FALSE)*VLOOKUP($B$204,Other_food_cons,5,FALSE)*Other_F_local_coll</f>
        <v>7.1032356169401461E-14</v>
      </c>
      <c r="U250" s="44">
        <f>Concentrations!U98*VLOOKUP(IF(ISBLANK($A250),$B250,$A250),Radionuclide_specific,9,FALSE)*VLOOKUP($B$204,Other_food_cons,5,FALSE)*Other_F_local_coll</f>
        <v>1.9336653679296818E-14</v>
      </c>
      <c r="V250" s="44">
        <f>Concentrations!V98*VLOOKUP(IF(ISBLANK($A250),$B250,$A250),Radionuclide_specific,9,FALSE)*VLOOKUP($B$204,Other_food_cons,5,FALSE)*Other_F_local_coll</f>
        <v>9.361727496780566E-15</v>
      </c>
      <c r="W250" s="57">
        <f t="shared" si="167"/>
        <v>2.0145605465548372E-10</v>
      </c>
      <c r="X250" s="57">
        <f t="shared" si="168"/>
        <v>3.0636581692249038E-11</v>
      </c>
      <c r="Y250" s="57">
        <f t="shared" si="169"/>
        <v>2.4058330223108352E-12</v>
      </c>
      <c r="Z250" s="57">
        <f t="shared" si="170"/>
        <v>6.54923509107534E-13</v>
      </c>
      <c r="AA250" s="57">
        <f t="shared" si="171"/>
        <v>3.1707737673683058E-13</v>
      </c>
    </row>
    <row r="251" spans="1:32">
      <c r="A251" s="4" t="s">
        <v>22</v>
      </c>
      <c r="B251" s="107"/>
      <c r="C251" s="57">
        <f>Concentrations!C99*VLOOKUP(IF(ISBLANK($A251),$B251,$A251),Radionuclide_specific,9,FALSE)*VLOOKUP($B$204,Other_food_cons,2,FALSE)*Other_F_local</f>
        <v>6.1752951621578229E-12</v>
      </c>
      <c r="D251" s="57">
        <f>Concentrations!D99*VLOOKUP(IF(ISBLANK($A251),$B251,$A251),Radionuclide_specific,9,FALSE)*VLOOKUP($B$204,Other_food_cons,2,FALSE)*Other_F_local_coll</f>
        <v>9.3911262487466994E-13</v>
      </c>
      <c r="E251" s="57">
        <f>Concentrations!E99*VLOOKUP(IF(ISBLANK($A251),$B251,$A251),Radionuclide_specific,9,FALSE)*VLOOKUP($B$204,Other_food_cons,2,FALSE)*Other_F_local_coll</f>
        <v>7.3746721995564517E-14</v>
      </c>
      <c r="F251" s="57">
        <f>Concentrations!F99*VLOOKUP(IF(ISBLANK($A251),$B251,$A251),Radionuclide_specific,9,FALSE)*VLOOKUP($B$204,Other_food_cons,2,FALSE)*Other_F_local_coll</f>
        <v>2.0075555906447079E-14</v>
      </c>
      <c r="G251" s="57">
        <f>Concentrations!G99*VLOOKUP(IF(ISBLANK($A251),$B251,$A251),Radionuclide_specific,9,FALSE)*VLOOKUP($B$204,Other_food_cons,2,FALSE)*Other_F_local_coll</f>
        <v>9.7194567267287691E-15</v>
      </c>
      <c r="H251" s="44">
        <f>Concentrations!H99*VLOOKUP(IF(ISBLANK($A251),$B251,$A251),Radionuclide_specific,9,FALSE)*VLOOKUP($B$204,Other_food_cons,3,FALSE)*Other_F_local</f>
        <v>1.8920030318704092E-10</v>
      </c>
      <c r="I251" s="44">
        <f>Concentrations!I99*VLOOKUP(IF(ISBLANK($A251),$B251,$A251),Radionuclide_specific,9,FALSE)*VLOOKUP($B$204,Other_food_cons,3,FALSE)*Other_F_local_coll</f>
        <v>2.877277744420865E-11</v>
      </c>
      <c r="J251" s="44">
        <f>Concentrations!J99*VLOOKUP(IF(ISBLANK($A251),$B251,$A251),Radionuclide_specific,9,FALSE)*VLOOKUP($B$204,Other_food_cons,3,FALSE)*Other_F_local_coll</f>
        <v>2.2594712955770182E-12</v>
      </c>
      <c r="K251" s="44">
        <f>Concentrations!K99*VLOOKUP(IF(ISBLANK($A251),$B251,$A251),Radionuclide_specific,9,FALSE)*VLOOKUP($B$204,Other_food_cons,3,FALSE)*Other_F_local_coll</f>
        <v>6.1508011591480655E-13</v>
      </c>
      <c r="L251" s="44">
        <f>Concentrations!L99*VLOOKUP(IF(ISBLANK($A251),$B251,$A251),Radionuclide_specific,9,FALSE)*VLOOKUP($B$204,Other_food_cons,3,FALSE)*Other_F_local_coll</f>
        <v>2.9778724922807344E-13</v>
      </c>
      <c r="M251" s="57">
        <f>Concentrations!M99*VLOOKUP(IF(ISBLANK($A251),$B251,$A251),Radionuclide_specific,9,FALSE)*VLOOKUP($B$204,Other_food_cons,4,FALSE)*Other_F_local</f>
        <v>1.3245369187635379E-13</v>
      </c>
      <c r="N251" s="57">
        <f>Concentrations!N99*VLOOKUP(IF(ISBLANK($A251),$B251,$A251),Radionuclide_specific,9,FALSE)*VLOOKUP($B$204,Other_food_cons,4,FALSE)*Other_F_local_coll</f>
        <v>2.0142994138093693E-14</v>
      </c>
      <c r="O251" s="57">
        <f>Concentrations!O99*VLOOKUP(IF(ISBLANK($A251),$B251,$A251),Radionuclide_specific,9,FALSE)*VLOOKUP($B$204,Other_food_cons,4,FALSE)*Other_F_local_coll</f>
        <v>1.5817908837702264E-15</v>
      </c>
      <c r="P251" s="57">
        <f>Concentrations!P99*VLOOKUP(IF(ISBLANK($A251),$B251,$A251),Radionuclide_specific,9,FALSE)*VLOOKUP($B$204,Other_food_cons,4,FALSE)*Other_F_local_coll</f>
        <v>4.3059990275021884E-16</v>
      </c>
      <c r="Q251" s="57">
        <f>Concentrations!Q99*VLOOKUP(IF(ISBLANK($A251),$B251,$A251),Radionuclide_specific,9,FALSE)*VLOOKUP($B$204,Other_food_cons,4,FALSE)*Other_F_local_coll</f>
        <v>2.0847229042212134E-16</v>
      </c>
      <c r="R251" s="44">
        <f>Concentrations!R99*VLOOKUP(IF(ISBLANK($A251),$B251,$A251),Radionuclide_specific,9,FALSE)*VLOOKUP($B$204,Other_food_cons,5,FALSE)*Other_F_local</f>
        <v>5.9412345989959695E-12</v>
      </c>
      <c r="S251" s="44">
        <f>Concentrations!S99*VLOOKUP(IF(ISBLANK($A251),$B251,$A251),Radionuclide_specific,9,FALSE)*VLOOKUP($B$204,Other_food_cons,5,FALSE)*Other_F_local_coll</f>
        <v>9.0351768988313112E-13</v>
      </c>
      <c r="T251" s="44">
        <f>Concentrations!T99*VLOOKUP(IF(ISBLANK($A251),$B251,$A251),Radionuclide_specific,9,FALSE)*VLOOKUP($B$204,Other_food_cons,5,FALSE)*Other_F_local_coll</f>
        <v>7.0951519688896011E-14</v>
      </c>
      <c r="U251" s="44">
        <f>Concentrations!U99*VLOOKUP(IF(ISBLANK($A251),$B251,$A251),Radionuclide_specific,9,FALSE)*VLOOKUP($B$204,Other_food_cons,5,FALSE)*Other_F_local_coll</f>
        <v>1.9314637472937199E-14</v>
      </c>
      <c r="V251" s="44">
        <f>Concentrations!V99*VLOOKUP(IF(ISBLANK($A251),$B251,$A251),Radionuclide_specific,9,FALSE)*VLOOKUP($B$204,Other_food_cons,5,FALSE)*Other_F_local_coll</f>
        <v>9.3510627544007383E-15</v>
      </c>
      <c r="W251" s="57">
        <f t="shared" si="167"/>
        <v>2.0144928664007107E-10</v>
      </c>
      <c r="X251" s="57">
        <f t="shared" si="168"/>
        <v>3.0635550753104547E-11</v>
      </c>
      <c r="Y251" s="57">
        <f t="shared" si="169"/>
        <v>2.4057513281452491E-12</v>
      </c>
      <c r="Z251" s="57">
        <f t="shared" si="170"/>
        <v>6.5490090919694108E-13</v>
      </c>
      <c r="AA251" s="57">
        <f t="shared" si="171"/>
        <v>3.170662409996251E-13</v>
      </c>
    </row>
    <row r="252" spans="1:32">
      <c r="A252" s="4" t="s">
        <v>8</v>
      </c>
      <c r="B252" s="107"/>
      <c r="C252" s="57">
        <f>Concentrations!C100*VLOOKUP(IF(ISBLANK($A252),$B252,$A252),Radionuclide_specific,9,FALSE)*VLOOKUP($B$204,Other_food_cons,2,FALSE)*Other_F_local</f>
        <v>7.0303351960398794E-12</v>
      </c>
      <c r="D252" s="57">
        <f>Concentrations!D100*VLOOKUP(IF(ISBLANK($A252),$B252,$A252),Radionuclide_specific,9,FALSE)*VLOOKUP($B$204,Other_food_cons,2,FALSE)*Other_F_local_coll</f>
        <v>1.069142334290767E-12</v>
      </c>
      <c r="E252" s="57">
        <f>Concentrations!E100*VLOOKUP(IF(ISBLANK($A252),$B252,$A252),Radionuclide_specific,9,FALSE)*VLOOKUP($B$204,Other_food_cons,2,FALSE)*Other_F_local_coll</f>
        <v>8.395720847400077E-14</v>
      </c>
      <c r="F252" s="57">
        <f>Concentrations!F100*VLOOKUP(IF(ISBLANK($A252),$B252,$A252),Radionuclide_specific,9,FALSE)*VLOOKUP($B$204,Other_food_cons,2,FALSE)*Other_F_local_coll</f>
        <v>2.285484121963048E-14</v>
      </c>
      <c r="G252" s="57">
        <f>Concentrations!G100*VLOOKUP(IF(ISBLANK($A252),$B252,$A252),Radionuclide_specific,9,FALSE)*VLOOKUP($B$204,Other_food_cons,2,FALSE)*Other_F_local_coll</f>
        <v>1.1064899214394284E-14</v>
      </c>
      <c r="H252" s="44">
        <f>Concentrations!H100*VLOOKUP(IF(ISBLANK($A252),$B252,$A252),Radionuclide_specific,9,FALSE)*VLOOKUP($B$204,Other_food_cons,3,FALSE)*Other_F_local</f>
        <v>1.5686423274484541E-10</v>
      </c>
      <c r="I252" s="44">
        <f>Concentrations!I100*VLOOKUP(IF(ISBLANK($A252),$B252,$A252),Radionuclide_specific,9,FALSE)*VLOOKUP($B$204,Other_food_cons,3,FALSE)*Other_F_local_coll</f>
        <v>2.3855219884540313E-11</v>
      </c>
      <c r="J252" s="44">
        <f>Concentrations!J100*VLOOKUP(IF(ISBLANK($A252),$B252,$A252),Radionuclide_specific,9,FALSE)*VLOOKUP($B$204,Other_food_cons,3,FALSE)*Other_F_local_coll</f>
        <v>1.8732937652946662E-12</v>
      </c>
      <c r="K252" s="44">
        <f>Concentrations!K100*VLOOKUP(IF(ISBLANK($A252),$B252,$A252),Radionuclide_specific,9,FALSE)*VLOOKUP($B$204,Other_food_cons,3,FALSE)*Other_F_local_coll</f>
        <v>5.0994825032554047E-13</v>
      </c>
      <c r="L252" s="44">
        <f>Concentrations!L100*VLOOKUP(IF(ISBLANK($A252),$B252,$A252),Radionuclide_specific,9,FALSE)*VLOOKUP($B$204,Other_food_cons,3,FALSE)*Other_F_local_coll</f>
        <v>2.468853727831779E-13</v>
      </c>
      <c r="M252" s="57">
        <f>Concentrations!M100*VLOOKUP(IF(ISBLANK($A252),$B252,$A252),Radionuclide_specific,9,FALSE)*VLOOKUP($B$204,Other_food_cons,4,FALSE)*Other_F_local</f>
        <v>5.6446925131550318E-14</v>
      </c>
      <c r="N252" s="57">
        <f>Concentrations!N100*VLOOKUP(IF(ISBLANK($A252),$B252,$A252),Radionuclide_specific,9,FALSE)*VLOOKUP($B$204,Other_food_cons,4,FALSE)*Other_F_local_coll</f>
        <v>8.584199133588441E-15</v>
      </c>
      <c r="O252" s="57">
        <f>Concentrations!O100*VLOOKUP(IF(ISBLANK($A252),$B252,$A252),Radionuclide_specific,9,FALSE)*VLOOKUP($B$204,Other_food_cons,4,FALSE)*Other_F_local_coll</f>
        <v>6.7409677189437387E-16</v>
      </c>
      <c r="P252" s="57">
        <f>Concentrations!P100*VLOOKUP(IF(ISBLANK($A252),$B252,$A252),Radionuclide_specific,9,FALSE)*VLOOKUP($B$204,Other_food_cons,4,FALSE)*Other_F_local_coll</f>
        <v>1.8350270296424053E-16</v>
      </c>
      <c r="Q252" s="57">
        <f>Concentrations!Q100*VLOOKUP(IF(ISBLANK($A252),$B252,$A252),Radionuclide_specific,9,FALSE)*VLOOKUP($B$204,Other_food_cons,4,FALSE)*Other_F_local_coll</f>
        <v>8.8840648436632671E-17</v>
      </c>
      <c r="R252" s="44">
        <f>Concentrations!R100*VLOOKUP(IF(ISBLANK($A252),$B252,$A252),Radionuclide_specific,9,FALSE)*VLOOKUP($B$204,Other_food_cons,5,FALSE)*Other_F_local</f>
        <v>2.5388963062325328E-12</v>
      </c>
      <c r="S252" s="44">
        <f>Concentrations!S100*VLOOKUP(IF(ISBLANK($A252),$B252,$A252),Radionuclide_specific,9,FALSE)*VLOOKUP($B$204,Other_food_cons,5,FALSE)*Other_F_local_coll</f>
        <v>3.8610413979929079E-13</v>
      </c>
      <c r="T252" s="44">
        <f>Concentrations!T100*VLOOKUP(IF(ISBLANK($A252),$B252,$A252),Radionuclide_specific,9,FALSE)*VLOOKUP($B$204,Other_food_cons,5,FALSE)*Other_F_local_coll</f>
        <v>3.0319841164373711E-14</v>
      </c>
      <c r="U252" s="44">
        <f>Concentrations!U100*VLOOKUP(IF(ISBLANK($A252),$B252,$A252),Radionuclide_specific,9,FALSE)*VLOOKUP($B$204,Other_food_cons,5,FALSE)*Other_F_local_coll</f>
        <v>8.253670747411359E-15</v>
      </c>
      <c r="V252" s="44">
        <f>Concentrations!V100*VLOOKUP(IF(ISBLANK($A252),$B252,$A252),Radionuclide_specific,9,FALSE)*VLOOKUP($B$204,Other_food_cons,5,FALSE)*Other_F_local_coll</f>
        <v>3.9959164052498113E-15</v>
      </c>
      <c r="W252" s="57">
        <f t="shared" si="167"/>
        <v>1.6648991117224937E-10</v>
      </c>
      <c r="X252" s="57">
        <f t="shared" si="168"/>
        <v>2.5319050557763962E-11</v>
      </c>
      <c r="Y252" s="57">
        <f t="shared" si="169"/>
        <v>1.9882449117049353E-12</v>
      </c>
      <c r="Z252" s="57">
        <f t="shared" si="170"/>
        <v>5.4124026499554653E-13</v>
      </c>
      <c r="AA252" s="57">
        <f t="shared" si="171"/>
        <v>2.6203502905125868E-13</v>
      </c>
    </row>
    <row r="254" spans="1:32" s="104" customFormat="1" ht="12.75">
      <c r="A254" s="49" t="s">
        <v>347</v>
      </c>
      <c r="B254" s="109" t="s">
        <v>91</v>
      </c>
      <c r="C254" s="49"/>
      <c r="D254" s="49"/>
      <c r="E254" s="49"/>
      <c r="F254" s="49"/>
      <c r="G254" s="49"/>
      <c r="H254" s="49"/>
      <c r="I254" s="49"/>
      <c r="J254" s="49"/>
      <c r="K254" s="49"/>
      <c r="L254" s="49"/>
      <c r="M254" s="49"/>
      <c r="N254" s="49"/>
      <c r="O254" s="49"/>
      <c r="P254" s="49"/>
      <c r="Q254" s="49"/>
      <c r="R254" s="49"/>
      <c r="S254" s="49"/>
      <c r="T254" s="49"/>
      <c r="U254" s="49"/>
      <c r="V254" s="49"/>
      <c r="W254" s="49"/>
      <c r="X254" s="49"/>
      <c r="Y254" s="49"/>
      <c r="Z254" s="49"/>
      <c r="AA254" s="49"/>
    </row>
    <row r="255" spans="1:32" s="103" customFormat="1" ht="12.75" customHeight="1">
      <c r="A255" s="135" t="s">
        <v>163</v>
      </c>
      <c r="B255" s="135" t="s">
        <v>164</v>
      </c>
      <c r="C255" s="134" t="s">
        <v>230</v>
      </c>
      <c r="D255" s="134"/>
      <c r="E255" s="134"/>
      <c r="F255" s="134"/>
      <c r="G255" s="134"/>
      <c r="H255" s="133" t="s">
        <v>229</v>
      </c>
      <c r="I255" s="133"/>
      <c r="J255" s="133"/>
      <c r="K255" s="133"/>
      <c r="L255" s="133"/>
      <c r="M255" s="134" t="s">
        <v>228</v>
      </c>
      <c r="N255" s="134"/>
      <c r="O255" s="134"/>
      <c r="P255" s="134"/>
      <c r="Q255" s="134"/>
      <c r="R255" s="133" t="s">
        <v>227</v>
      </c>
      <c r="S255" s="133"/>
      <c r="T255" s="133"/>
      <c r="U255" s="133"/>
      <c r="V255" s="133"/>
      <c r="W255" s="134" t="s">
        <v>226</v>
      </c>
      <c r="X255" s="134"/>
      <c r="Y255" s="134"/>
      <c r="Z255" s="134"/>
      <c r="AA255" s="134"/>
      <c r="AB255" s="51"/>
      <c r="AC255" s="51"/>
      <c r="AD255" s="51"/>
      <c r="AE255" s="51"/>
      <c r="AF255" s="51"/>
    </row>
    <row r="256" spans="1:32" s="103" customFormat="1" ht="12.75" customHeight="1">
      <c r="A256" s="135"/>
      <c r="B256" s="135"/>
      <c r="C256" s="56" t="str">
        <f>Other_x_typical &amp; " km"</f>
        <v>5 km</v>
      </c>
      <c r="D256" s="56" t="str">
        <f>Other_x_1 &amp; " km"</f>
        <v>50 km</v>
      </c>
      <c r="E256" s="56" t="str">
        <f>Other_x_2 &amp; " km"</f>
        <v>300 km</v>
      </c>
      <c r="F256" s="56" t="str">
        <f>Other_x_3 &amp; " km"</f>
        <v>750 km</v>
      </c>
      <c r="G256" s="56" t="str">
        <f>Other_x_4 &amp; " km"</f>
        <v>1250 km</v>
      </c>
      <c r="H256" s="52" t="str">
        <f>Other_x_typical &amp; " km"</f>
        <v>5 km</v>
      </c>
      <c r="I256" s="52" t="str">
        <f>Other_x_1 &amp; " km"</f>
        <v>50 km</v>
      </c>
      <c r="J256" s="52" t="str">
        <f>Other_x_2 &amp; " km"</f>
        <v>300 km</v>
      </c>
      <c r="K256" s="52" t="str">
        <f>Other_x_3 &amp; " km"</f>
        <v>750 km</v>
      </c>
      <c r="L256" s="52" t="str">
        <f>Other_x_4 &amp; " km"</f>
        <v>1250 km</v>
      </c>
      <c r="M256" s="56" t="str">
        <f>Other_x_typical &amp; " km"</f>
        <v>5 km</v>
      </c>
      <c r="N256" s="56" t="str">
        <f>Other_x_1 &amp; " km"</f>
        <v>50 km</v>
      </c>
      <c r="O256" s="56" t="str">
        <f>Other_x_2 &amp; " km"</f>
        <v>300 km</v>
      </c>
      <c r="P256" s="56" t="str">
        <f>Other_x_3 &amp; " km"</f>
        <v>750 km</v>
      </c>
      <c r="Q256" s="56" t="str">
        <f>Other_x_4 &amp; " km"</f>
        <v>1250 km</v>
      </c>
      <c r="R256" s="52" t="str">
        <f>Other_x_typical &amp; " km"</f>
        <v>5 km</v>
      </c>
      <c r="S256" s="52" t="str">
        <f>Other_x_1 &amp; " km"</f>
        <v>50 km</v>
      </c>
      <c r="T256" s="52" t="str">
        <f>Other_x_2 &amp; " km"</f>
        <v>300 km</v>
      </c>
      <c r="U256" s="52" t="str">
        <f>Other_x_3 &amp; " km"</f>
        <v>750 km</v>
      </c>
      <c r="V256" s="52" t="str">
        <f>Other_x_4 &amp; " km"</f>
        <v>1250 km</v>
      </c>
      <c r="W256" s="56" t="str">
        <f>Other_x_typical &amp; " km"</f>
        <v>5 km</v>
      </c>
      <c r="X256" s="56" t="str">
        <f>Other_x_1 &amp; " km"</f>
        <v>50 km</v>
      </c>
      <c r="Y256" s="56" t="str">
        <f>Other_x_2 &amp; " km"</f>
        <v>300 km</v>
      </c>
      <c r="Z256" s="56" t="str">
        <f>Other_x_3 &amp; " km"</f>
        <v>750 km</v>
      </c>
      <c r="AA256" s="56" t="str">
        <f>Other_x_4 &amp; " km"</f>
        <v>1250 km</v>
      </c>
    </row>
    <row r="257" spans="1:27">
      <c r="A257" s="4" t="s">
        <v>53</v>
      </c>
      <c r="B257" s="107"/>
      <c r="C257" s="57">
        <f>Concentrations!C55*VLOOKUP(IF(ISBLANK($A257),$B257,$A257),Radionuclide_specific,9,FALSE)*VLOOKUP($B$254,Other_food_cons,2,FALSE)*Other_F_local</f>
        <v>0</v>
      </c>
      <c r="D257" s="57">
        <f>Concentrations!D55*VLOOKUP(IF(ISBLANK($A257),$B257,$A257),Radionuclide_specific,9,FALSE)*VLOOKUP($B$254,Other_food_cons,2,FALSE)*Other_F_local_coll</f>
        <v>0</v>
      </c>
      <c r="E257" s="57">
        <f>Concentrations!E55*VLOOKUP(IF(ISBLANK($A257),$B257,$A257),Radionuclide_specific,9,FALSE)*VLOOKUP($B$254,Other_food_cons,2,FALSE)*Other_F_local_coll</f>
        <v>0</v>
      </c>
      <c r="F257" s="57">
        <f>Concentrations!F55*VLOOKUP(IF(ISBLANK($A257),$B257,$A257),Radionuclide_specific,9,FALSE)*VLOOKUP($B$254,Other_food_cons,2,FALSE)*Other_F_local_coll</f>
        <v>0</v>
      </c>
      <c r="G257" s="57">
        <f>Concentrations!G55*VLOOKUP(IF(ISBLANK($A257),$B257,$A257),Radionuclide_specific,9,FALSE)*VLOOKUP($B$254,Other_food_cons,2,FALSE)*Other_F_local_coll</f>
        <v>0</v>
      </c>
      <c r="H257" s="44">
        <f>Concentrations!H55*VLOOKUP(IF(ISBLANK($A257),$B257,$A257),Radionuclide_specific,9,FALSE)*VLOOKUP($B$254,Other_food_cons,3,FALSE)*Other_F_local</f>
        <v>0</v>
      </c>
      <c r="I257" s="44">
        <f>Concentrations!I55*VLOOKUP(IF(ISBLANK($A257),$B257,$A257),Radionuclide_specific,9,FALSE)*VLOOKUP($B$254,Other_food_cons,3,FALSE)*Other_F_local_coll</f>
        <v>0</v>
      </c>
      <c r="J257" s="44">
        <f>Concentrations!J55*VLOOKUP(IF(ISBLANK($A257),$B257,$A257),Radionuclide_specific,9,FALSE)*VLOOKUP($B$254,Other_food_cons,3,FALSE)*Other_F_local_coll</f>
        <v>0</v>
      </c>
      <c r="K257" s="44">
        <f>Concentrations!K55*VLOOKUP(IF(ISBLANK($A257),$B257,$A257),Radionuclide_specific,9,FALSE)*VLOOKUP($B$254,Other_food_cons,3,FALSE)*Other_F_local_coll</f>
        <v>0</v>
      </c>
      <c r="L257" s="44">
        <f>Concentrations!L55*VLOOKUP(IF(ISBLANK($A257),$B257,$A257),Radionuclide_specific,9,FALSE)*VLOOKUP($B$254,Other_food_cons,3,FALSE)*Other_F_local_coll</f>
        <v>0</v>
      </c>
      <c r="M257" s="57">
        <f>Concentrations!M55*VLOOKUP(IF(ISBLANK($A257),$B257,$A257),Radionuclide_specific,9,FALSE)*VLOOKUP($B$254,Other_food_cons,4,FALSE)*Other_F_local</f>
        <v>0</v>
      </c>
      <c r="N257" s="57">
        <f>Concentrations!N55*VLOOKUP(IF(ISBLANK($A257),$B257,$A257),Radionuclide_specific,9,FALSE)*VLOOKUP($B$254,Other_food_cons,4,FALSE)*Other_F_local_coll</f>
        <v>0</v>
      </c>
      <c r="O257" s="57">
        <f>Concentrations!O55*VLOOKUP(IF(ISBLANK($A257),$B257,$A257),Radionuclide_specific,9,FALSE)*VLOOKUP($B$254,Other_food_cons,4,FALSE)*Other_F_local_coll</f>
        <v>0</v>
      </c>
      <c r="P257" s="57">
        <f>Concentrations!P55*VLOOKUP(IF(ISBLANK($A257),$B257,$A257),Radionuclide_specific,9,FALSE)*VLOOKUP($B$254,Other_food_cons,4,FALSE)*Other_F_local_coll</f>
        <v>0</v>
      </c>
      <c r="Q257" s="57">
        <f>Concentrations!Q55*VLOOKUP(IF(ISBLANK($A257),$B257,$A257),Radionuclide_specific,9,FALSE)*VLOOKUP($B$254,Other_food_cons,4,FALSE)*Other_F_local_coll</f>
        <v>0</v>
      </c>
      <c r="R257" s="44">
        <f>Concentrations!R55*VLOOKUP(IF(ISBLANK($A257),$B257,$A257),Radionuclide_specific,9,FALSE)*VLOOKUP($B$254,Other_food_cons,5,FALSE)*Other_F_local</f>
        <v>0</v>
      </c>
      <c r="S257" s="44">
        <f>Concentrations!S55*VLOOKUP(IF(ISBLANK($A257),$B257,$A257),Radionuclide_specific,9,FALSE)*VLOOKUP($B$254,Other_food_cons,5,FALSE)*Other_F_local_coll</f>
        <v>0</v>
      </c>
      <c r="T257" s="44">
        <f>Concentrations!T55*VLOOKUP(IF(ISBLANK($A257),$B257,$A257),Radionuclide_specific,9,FALSE)*VLOOKUP($B$254,Other_food_cons,5,FALSE)*Other_F_local_coll</f>
        <v>0</v>
      </c>
      <c r="U257" s="44">
        <f>Concentrations!U55*VLOOKUP(IF(ISBLANK($A257),$B257,$A257),Radionuclide_specific,9,FALSE)*VLOOKUP($B$254,Other_food_cons,5,FALSE)*Other_F_local_coll</f>
        <v>0</v>
      </c>
      <c r="V257" s="44">
        <f>Concentrations!V55*VLOOKUP(IF(ISBLANK($A257),$B257,$A257),Radionuclide_specific,9,FALSE)*VLOOKUP($B$254,Other_food_cons,5,FALSE)*Other_F_local_coll</f>
        <v>0</v>
      </c>
      <c r="W257" s="57">
        <f>C257+H257+M257+R257</f>
        <v>0</v>
      </c>
      <c r="X257" s="57">
        <f t="shared" ref="X257" si="192">D257+I257+N257+S257</f>
        <v>0</v>
      </c>
      <c r="Y257" s="57">
        <f t="shared" ref="Y257" si="193">E257+J257+O257+T257</f>
        <v>0</v>
      </c>
      <c r="Z257" s="57">
        <f t="shared" ref="Z257" si="194">F257+K257+P257+U257</f>
        <v>0</v>
      </c>
      <c r="AA257" s="57">
        <f t="shared" ref="AA257" si="195">G257+L257+Q257+V257</f>
        <v>0</v>
      </c>
    </row>
    <row r="258" spans="1:27">
      <c r="A258" s="4"/>
      <c r="B258" s="107" t="s">
        <v>38</v>
      </c>
      <c r="C258" s="57">
        <f>Concentrations!C56*VLOOKUP(IF(ISBLANK($A258),$B258,$A258),Radionuclide_specific,9,FALSE)*VLOOKUP($B$254,Other_food_cons,2,FALSE)*Other_F_local</f>
        <v>8.4489155710224689E-16</v>
      </c>
      <c r="D258" s="57">
        <f>Concentrations!D56*VLOOKUP(IF(ISBLANK($A258),$B258,$A258),Radionuclide_specific,9,FALSE)*VLOOKUP($B$254,Other_food_cons,2,FALSE)*Other_F_local_coll</f>
        <v>2.1322767469695471E-16</v>
      </c>
      <c r="E258" s="57">
        <f>Concentrations!E56*VLOOKUP(IF(ISBLANK($A258),$B258,$A258),Radionuclide_specific,9,FALSE)*VLOOKUP($B$254,Other_food_cons,2,FALSE)*Other_F_local_coll</f>
        <v>2.4829355978596301E-17</v>
      </c>
      <c r="F258" s="57">
        <f>Concentrations!F56*VLOOKUP(IF(ISBLANK($A258),$B258,$A258),Radionuclide_specific,9,FALSE)*VLOOKUP($B$254,Other_food_cons,2,FALSE)*Other_F_local_coll</f>
        <v>8.2653935492755879E-18</v>
      </c>
      <c r="G258" s="57">
        <f>Concentrations!G56*VLOOKUP(IF(ISBLANK($A258),$B258,$A258),Radionuclide_specific,9,FALSE)*VLOOKUP($B$254,Other_food_cons,2,FALSE)*Other_F_local_coll</f>
        <v>4.4756055802495156E-18</v>
      </c>
      <c r="H258" s="44">
        <f>Concentrations!H56*VLOOKUP(IF(ISBLANK($A258),$B258,$A258),Radionuclide_specific,9,FALSE)*VLOOKUP($B$254,Other_food_cons,3,FALSE)*Other_F_local</f>
        <v>8.3387471603050105E-15</v>
      </c>
      <c r="I258" s="44">
        <f>Concentrations!I56*VLOOKUP(IF(ISBLANK($A258),$B258,$A258),Radionuclide_specific,9,FALSE)*VLOOKUP($B$254,Other_food_cons,3,FALSE)*Other_F_local_coll</f>
        <v>2.1044732331992E-15</v>
      </c>
      <c r="J258" s="44">
        <f>Concentrations!J56*VLOOKUP(IF(ISBLANK($A258),$B258,$A258),Radionuclide_specific,9,FALSE)*VLOOKUP($B$254,Other_food_cons,3,FALSE)*Other_F_local_coll</f>
        <v>2.4505597187979235E-16</v>
      </c>
      <c r="K258" s="44">
        <f>Concentrations!K56*VLOOKUP(IF(ISBLANK($A258),$B258,$A258),Radionuclide_specific,9,FALSE)*VLOOKUP($B$254,Other_food_cons,3,FALSE)*Other_F_local_coll</f>
        <v>8.157618147376547E-17</v>
      </c>
      <c r="L258" s="44">
        <f>Concentrations!L56*VLOOKUP(IF(ISBLANK($A258),$B258,$A258),Radionuclide_specific,9,FALSE)*VLOOKUP($B$254,Other_food_cons,3,FALSE)*Other_F_local_coll</f>
        <v>4.417246569601407E-17</v>
      </c>
      <c r="M258" s="57">
        <f>Concentrations!M56*VLOOKUP(IF(ISBLANK($A258),$B258,$A258),Radionuclide_specific,9,FALSE)*VLOOKUP($B$254,Other_food_cons,4,FALSE)*Other_F_local</f>
        <v>1.2453636344412034E-15</v>
      </c>
      <c r="N258" s="57">
        <f>Concentrations!N56*VLOOKUP(IF(ISBLANK($A258),$B258,$A258),Radionuclide_specific,9,FALSE)*VLOOKUP($B$254,Other_food_cons,4,FALSE)*Other_F_local_coll</f>
        <v>3.142959468488455E-16</v>
      </c>
      <c r="O258" s="57">
        <f>Concentrations!O56*VLOOKUP(IF(ISBLANK($A258),$B258,$A258),Radionuclide_specific,9,FALSE)*VLOOKUP($B$254,Other_food_cons,4,FALSE)*Other_F_local_coll</f>
        <v>3.6598279083758249E-17</v>
      </c>
      <c r="P258" s="57">
        <f>Concentrations!P56*VLOOKUP(IF(ISBLANK($A258),$B258,$A258),Radionuclide_specific,9,FALSE)*VLOOKUP($B$254,Other_food_cons,4,FALSE)*Other_F_local_coll</f>
        <v>1.218312630074848E-17</v>
      </c>
      <c r="Q258" s="57">
        <f>Concentrations!Q56*VLOOKUP(IF(ISBLANK($A258),$B258,$A258),Radionuclide_specific,9,FALSE)*VLOOKUP($B$254,Other_food_cons,4,FALSE)*Other_F_local_coll</f>
        <v>6.5970080833348203E-18</v>
      </c>
      <c r="R258" s="44">
        <f>Concentrations!R56*VLOOKUP(IF(ISBLANK($A258),$B258,$A258),Radionuclide_specific,9,FALSE)*VLOOKUP($B$254,Other_food_cons,5,FALSE)*Other_F_local</f>
        <v>7.4913801101396211E-16</v>
      </c>
      <c r="S258" s="44">
        <f>Concentrations!S56*VLOOKUP(IF(ISBLANK($A258),$B258,$A258),Radionuclide_specific,9,FALSE)*VLOOKUP($B$254,Other_food_cons,5,FALSE)*Other_F_local_coll</f>
        <v>1.8906208113081873E-16</v>
      </c>
      <c r="T258" s="44">
        <f>Concentrations!T56*VLOOKUP(IF(ISBLANK($A258),$B258,$A258),Radionuclide_specific,9,FALSE)*VLOOKUP($B$254,Other_food_cons,5,FALSE)*Other_F_local_coll</f>
        <v>2.2015386704014904E-17</v>
      </c>
      <c r="U258" s="44">
        <f>Concentrations!U56*VLOOKUP(IF(ISBLANK($A258),$B258,$A258),Radionuclide_specific,9,FALSE)*VLOOKUP($B$254,Other_food_cons,5,FALSE)*Other_F_local_coll</f>
        <v>7.3286570704867552E-18</v>
      </c>
      <c r="V258" s="44">
        <f>Concentrations!V56*VLOOKUP(IF(ISBLANK($A258),$B258,$A258),Radionuclide_specific,9,FALSE)*VLOOKUP($B$254,Other_food_cons,5,FALSE)*Other_F_local_coll</f>
        <v>3.9683746799062365E-18</v>
      </c>
      <c r="W258" s="57">
        <f t="shared" ref="W258:W264" si="196">C258+H258+M258+R258</f>
        <v>1.1178140362862423E-14</v>
      </c>
      <c r="X258" s="57">
        <f t="shared" ref="X258:X264" si="197">D258+I258+N258+S258</f>
        <v>2.8210589358758189E-15</v>
      </c>
      <c r="Y258" s="57">
        <f t="shared" ref="Y258:Y264" si="198">E258+J258+O258+T258</f>
        <v>3.2849899364616179E-16</v>
      </c>
      <c r="Z258" s="57">
        <f t="shared" ref="Z258:Z264" si="199">F258+K258+P258+U258</f>
        <v>1.0935335839427629E-16</v>
      </c>
      <c r="AA258" s="57">
        <f t="shared" ref="AA258:AA264" si="200">G258+L258+Q258+V258</f>
        <v>5.9213454039504642E-17</v>
      </c>
    </row>
    <row r="259" spans="1:27">
      <c r="A259" s="4"/>
      <c r="B259" s="107" t="s">
        <v>54</v>
      </c>
      <c r="C259" s="57">
        <f>Concentrations!C57*VLOOKUP(IF(ISBLANK($A259),$B259,$A259),Radionuclide_specific,9,FALSE)*VLOOKUP($B$254,Other_food_cons,2,FALSE)*Other_F_local</f>
        <v>4.3718068730698673E-15</v>
      </c>
      <c r="D259" s="57">
        <f>Concentrations!D57*VLOOKUP(IF(ISBLANK($A259),$B259,$A259),Radionuclide_specific,9,FALSE)*VLOOKUP($B$254,Other_food_cons,2,FALSE)*Other_F_local_coll</f>
        <v>1.1033252799519227E-15</v>
      </c>
      <c r="E259" s="57">
        <f>Concentrations!E57*VLOOKUP(IF(ISBLANK($A259),$B259,$A259),Radionuclide_specific,9,FALSE)*VLOOKUP($B$254,Other_food_cons,2,FALSE)*Other_F_local_coll</f>
        <v>1.2847701957564873E-16</v>
      </c>
      <c r="F259" s="57">
        <f>Concentrations!F57*VLOOKUP(IF(ISBLANK($A259),$B259,$A259),Radionuclide_specific,9,FALSE)*VLOOKUP($B$254,Other_food_cons,2,FALSE)*Other_F_local_coll</f>
        <v>4.2768452381371613E-17</v>
      </c>
      <c r="G259" s="57">
        <f>Concentrations!G57*VLOOKUP(IF(ISBLANK($A259),$B259,$A259),Radionuclide_specific,9,FALSE)*VLOOKUP($B$254,Other_food_cons,2,FALSE)*Other_F_local_coll</f>
        <v>2.3158573514443103E-17</v>
      </c>
      <c r="H259" s="44">
        <f>Concentrations!H57*VLOOKUP(IF(ISBLANK($A259),$B259,$A259),Radionuclide_specific,9,FALSE)*VLOOKUP($B$254,Other_food_cons,3,FALSE)*Other_F_local</f>
        <v>4.6595468914886942E-16</v>
      </c>
      <c r="I259" s="44">
        <f>Concentrations!I57*VLOOKUP(IF(ISBLANK($A259),$B259,$A259),Radionuclide_specific,9,FALSE)*VLOOKUP($B$254,Other_food_cons,3,FALSE)*Other_F_local_coll</f>
        <v>1.1759430431772223E-16</v>
      </c>
      <c r="J259" s="44">
        <f>Concentrations!J57*VLOOKUP(IF(ISBLANK($A259),$B259,$A259),Radionuclide_specific,9,FALSE)*VLOOKUP($B$254,Other_food_cons,3,FALSE)*Other_F_local_coll</f>
        <v>1.3693301524343868E-17</v>
      </c>
      <c r="K259" s="44">
        <f>Concentrations!K57*VLOOKUP(IF(ISBLANK($A259),$B259,$A259),Radionuclide_specific,9,FALSE)*VLOOKUP($B$254,Other_food_cons,3,FALSE)*Other_F_local_coll</f>
        <v>4.5583351491340583E-18</v>
      </c>
      <c r="L259" s="44">
        <f>Concentrations!L57*VLOOKUP(IF(ISBLANK($A259),$B259,$A259),Radionuclide_specific,9,FALSE)*VLOOKUP($B$254,Other_food_cons,3,FALSE)*Other_F_local_coll</f>
        <v>2.4682805614137938E-18</v>
      </c>
      <c r="M259" s="57">
        <f>Concentrations!M57*VLOOKUP(IF(ISBLANK($A259),$B259,$A259),Radionuclide_specific,9,FALSE)*VLOOKUP($B$254,Other_food_cons,4,FALSE)*Other_F_local</f>
        <v>8.6497666051944885E-17</v>
      </c>
      <c r="N259" s="57">
        <f>Concentrations!N57*VLOOKUP(IF(ISBLANK($A259),$B259,$A259),Radionuclide_specific,9,FALSE)*VLOOKUP($B$254,Other_food_cons,4,FALSE)*Other_F_local_coll</f>
        <v>2.1829660912019162E-17</v>
      </c>
      <c r="O259" s="57">
        <f>Concentrations!O57*VLOOKUP(IF(ISBLANK($A259),$B259,$A259),Radionuclide_specific,9,FALSE)*VLOOKUP($B$254,Other_food_cons,4,FALSE)*Other_F_local_coll</f>
        <v>2.5419609459555486E-18</v>
      </c>
      <c r="P259" s="57">
        <f>Concentrations!P57*VLOOKUP(IF(ISBLANK($A259),$B259,$A259),Radionuclide_specific,9,FALSE)*VLOOKUP($B$254,Other_food_cons,4,FALSE)*Other_F_local_coll</f>
        <v>8.461881823806875E-19</v>
      </c>
      <c r="Q259" s="57">
        <f>Concentrations!Q57*VLOOKUP(IF(ISBLANK($A259),$B259,$A259),Radionuclide_specific,9,FALSE)*VLOOKUP($B$254,Other_food_cons,4,FALSE)*Other_F_local_coll</f>
        <v>4.582001484171464E-19</v>
      </c>
      <c r="R259" s="44">
        <f>Concentrations!R57*VLOOKUP(IF(ISBLANK($A259),$B259,$A259),Radionuclide_specific,9,FALSE)*VLOOKUP($B$254,Other_food_cons,5,FALSE)*Other_F_local</f>
        <v>1.1431260180198208E-16</v>
      </c>
      <c r="S259" s="44">
        <f>Concentrations!S57*VLOOKUP(IF(ISBLANK($A259),$B259,$A259),Radionuclide_specific,9,FALSE)*VLOOKUP($B$254,Other_food_cons,5,FALSE)*Other_F_local_coll</f>
        <v>2.8849395009217489E-17</v>
      </c>
      <c r="T259" s="44">
        <f>Concentrations!T57*VLOOKUP(IF(ISBLANK($A259),$B259,$A259),Radionuclide_specific,9,FALSE)*VLOOKUP($B$254,Other_food_cons,5,FALSE)*Other_F_local_coll</f>
        <v>3.3593758383804709E-18</v>
      </c>
      <c r="U259" s="44">
        <f>Concentrations!U57*VLOOKUP(IF(ISBLANK($A259),$B259,$A259),Radionuclide_specific,9,FALSE)*VLOOKUP($B$254,Other_food_cons,5,FALSE)*Other_F_local_coll</f>
        <v>1.1182957547540853E-18</v>
      </c>
      <c r="V259" s="44">
        <f>Concentrations!V57*VLOOKUP(IF(ISBLANK($A259),$B259,$A259),Radionuclide_specific,9,FALSE)*VLOOKUP($B$254,Other_food_cons,5,FALSE)*Other_F_local_coll</f>
        <v>6.0554294124148389E-19</v>
      </c>
      <c r="W259" s="57">
        <f t="shared" si="196"/>
        <v>5.0385718300726634E-15</v>
      </c>
      <c r="X259" s="57">
        <f t="shared" si="197"/>
        <v>1.2715986401908815E-15</v>
      </c>
      <c r="Y259" s="57">
        <f t="shared" si="198"/>
        <v>1.4807165788432863E-16</v>
      </c>
      <c r="Z259" s="57">
        <f t="shared" si="199"/>
        <v>4.9291271467640445E-17</v>
      </c>
      <c r="AA259" s="57">
        <f t="shared" si="200"/>
        <v>2.6690597165515527E-17</v>
      </c>
    </row>
    <row r="260" spans="1:27">
      <c r="A260" s="4" t="s">
        <v>9</v>
      </c>
      <c r="B260" s="107"/>
      <c r="C260" s="57">
        <f>Concentrations!C58*VLOOKUP(IF(ISBLANK($A260),$B260,$A260),Radionuclide_specific,9,FALSE)*VLOOKUP($B$254,Other_food_cons,2,FALSE)*Other_F_local</f>
        <v>2.2136338826539664E-12</v>
      </c>
      <c r="D260" s="57">
        <f>Concentrations!D58*VLOOKUP(IF(ISBLANK($A260),$B260,$A260),Radionuclide_specific,9,FALSE)*VLOOKUP($B$254,Other_food_cons,2,FALSE)*Other_F_local_coll</f>
        <v>3.5250537824215505E-13</v>
      </c>
      <c r="E260" s="57">
        <f>Concentrations!E58*VLOOKUP(IF(ISBLANK($A260),$B260,$A260),Radionuclide_specific,9,FALSE)*VLOOKUP($B$254,Other_food_cons,2,FALSE)*Other_F_local_coll</f>
        <v>2.869153533374918E-14</v>
      </c>
      <c r="F260" s="57">
        <f>Concentrations!F58*VLOOKUP(IF(ISBLANK($A260),$B260,$A260),Radionuclide_specific,9,FALSE)*VLOOKUP($B$254,Other_food_cons,2,FALSE)*Other_F_local_coll</f>
        <v>7.954949037824409E-15</v>
      </c>
      <c r="G260" s="57">
        <f>Concentrations!G58*VLOOKUP(IF(ISBLANK($A260),$B260,$A260),Radionuclide_specific,9,FALSE)*VLOOKUP($B$254,Other_food_cons,2,FALSE)*Other_F_local_coll</f>
        <v>3.8908880545004317E-15</v>
      </c>
      <c r="H260" s="44">
        <f>Concentrations!H58*VLOOKUP(IF(ISBLANK($A260),$B260,$A260),Radionuclide_specific,9,FALSE)*VLOOKUP($B$254,Other_food_cons,3,FALSE)*Other_F_local</f>
        <v>2.1920764457838267E-13</v>
      </c>
      <c r="I260" s="44">
        <f>Concentrations!I58*VLOOKUP(IF(ISBLANK($A260),$B260,$A260),Radionuclide_specific,9,FALSE)*VLOOKUP($B$254,Other_food_cons,3,FALSE)*Other_F_local_coll</f>
        <v>3.4907251045973339E-14</v>
      </c>
      <c r="J260" s="44">
        <f>Concentrations!J58*VLOOKUP(IF(ISBLANK($A260),$B260,$A260),Radionuclide_specific,9,FALSE)*VLOOKUP($B$254,Other_food_cons,3,FALSE)*Other_F_local_coll</f>
        <v>2.8412123292529833E-15</v>
      </c>
      <c r="K260" s="44">
        <f>Concentrations!K58*VLOOKUP(IF(ISBLANK($A260),$B260,$A260),Radionuclide_specific,9,FALSE)*VLOOKUP($B$254,Other_food_cons,3,FALSE)*Other_F_local_coll</f>
        <v>7.8774798984911812E-16</v>
      </c>
      <c r="L260" s="44">
        <f>Concentrations!L58*VLOOKUP(IF(ISBLANK($A260),$B260,$A260),Radionuclide_specific,9,FALSE)*VLOOKUP($B$254,Other_food_cons,3,FALSE)*Other_F_local_coll</f>
        <v>3.8529967056821215E-16</v>
      </c>
      <c r="M260" s="57">
        <f>Concentrations!M58*VLOOKUP(IF(ISBLANK($A260),$B260,$A260),Radionuclide_specific,9,FALSE)*VLOOKUP($B$254,Other_food_cons,4,FALSE)*Other_F_local</f>
        <v>1.115213845576026E-13</v>
      </c>
      <c r="N260" s="57">
        <f>Concentrations!N58*VLOOKUP(IF(ISBLANK($A260),$B260,$A260),Radionuclide_specific,9,FALSE)*VLOOKUP($B$254,Other_food_cons,4,FALSE)*Other_F_local_coll</f>
        <v>1.7758983612247023E-14</v>
      </c>
      <c r="O260" s="57">
        <f>Concentrations!O58*VLOOKUP(IF(ISBLANK($A260),$B260,$A260),Radionuclide_specific,9,FALSE)*VLOOKUP($B$254,Other_food_cons,4,FALSE)*Other_F_local_coll</f>
        <v>1.4454602319634194E-15</v>
      </c>
      <c r="P260" s="57">
        <f>Concentrations!P58*VLOOKUP(IF(ISBLANK($A260),$B260,$A260),Radionuclide_specific,9,FALSE)*VLOOKUP($B$254,Other_food_cons,4,FALSE)*Other_F_local_coll</f>
        <v>4.0076497641955596E-16</v>
      </c>
      <c r="Q260" s="57">
        <f>Concentrations!Q58*VLOOKUP(IF(ISBLANK($A260),$B260,$A260),Radionuclide_specific,9,FALSE)*VLOOKUP($B$254,Other_food_cons,4,FALSE)*Other_F_local_coll</f>
        <v>1.9602032043180222E-16</v>
      </c>
      <c r="R260" s="44">
        <f>Concentrations!R58*VLOOKUP(IF(ISBLANK($A260),$B260,$A260),Radionuclide_specific,9,FALSE)*VLOOKUP($B$254,Other_food_cons,5,FALSE)*Other_F_local</f>
        <v>2.7209199345456707E-13</v>
      </c>
      <c r="S260" s="44">
        <f>Concentrations!S58*VLOOKUP(IF(ISBLANK($A260),$B260,$A260),Radionuclide_specific,9,FALSE)*VLOOKUP($B$254,Other_food_cons,5,FALSE)*Other_F_local_coll</f>
        <v>4.3328705718206316E-14</v>
      </c>
      <c r="T260" s="44">
        <f>Concentrations!T58*VLOOKUP(IF(ISBLANK($A260),$B260,$A260),Radionuclide_specific,9,FALSE)*VLOOKUP($B$254,Other_food_cons,5,FALSE)*Other_F_local_coll</f>
        <v>3.5266613442293016E-15</v>
      </c>
      <c r="U260" s="44">
        <f>Concentrations!U58*VLOOKUP(IF(ISBLANK($A260),$B260,$A260),Radionuclide_specific,9,FALSE)*VLOOKUP($B$254,Other_food_cons,5,FALSE)*Other_F_local_coll</f>
        <v>9.7779400581640076E-16</v>
      </c>
      <c r="V260" s="44">
        <f>Concentrations!V58*VLOOKUP(IF(ISBLANK($A260),$B260,$A260),Radionuclide_specific,9,FALSE)*VLOOKUP($B$254,Other_food_cons,5,FALSE)*Other_F_local_coll</f>
        <v>4.7825410306256914E-16</v>
      </c>
      <c r="W260" s="57">
        <f t="shared" si="196"/>
        <v>2.8164549052445183E-12</v>
      </c>
      <c r="X260" s="57">
        <f t="shared" si="197"/>
        <v>4.4850031861858172E-13</v>
      </c>
      <c r="Y260" s="57">
        <f t="shared" si="198"/>
        <v>3.6504869239194885E-14</v>
      </c>
      <c r="Z260" s="57">
        <f t="shared" si="199"/>
        <v>1.0121256009909484E-14</v>
      </c>
      <c r="AA260" s="57">
        <f t="shared" si="200"/>
        <v>4.9504621485630149E-15</v>
      </c>
    </row>
    <row r="261" spans="1:27">
      <c r="A261" s="4" t="s">
        <v>268</v>
      </c>
      <c r="B261" s="107"/>
      <c r="C261" s="57">
        <f>Concentrations!C59*VLOOKUP(IF(ISBLANK($A261),$B261,$A261),Radionuclide_specific,9,FALSE)*VLOOKUP($B$254,Other_food_cons,2,FALSE)*Other_F_local</f>
        <v>1.088413024637448E-12</v>
      </c>
      <c r="D261" s="57">
        <f>Concentrations!D59*VLOOKUP(IF(ISBLANK($A261),$B261,$A261),Radionuclide_specific,9,FALSE)*VLOOKUP($B$254,Other_food_cons,2,FALSE)*Other_F_local_coll</f>
        <v>1.6517989440107245E-13</v>
      </c>
      <c r="E261" s="57">
        <f>Concentrations!E59*VLOOKUP(IF(ISBLANK($A261),$B261,$A261),Radionuclide_specific,9,FALSE)*VLOOKUP($B$254,Other_food_cons,2,FALSE)*Other_F_local_coll</f>
        <v>1.2823354409881895E-14</v>
      </c>
      <c r="F261" s="57">
        <f>Concentrations!F59*VLOOKUP(IF(ISBLANK($A261),$B261,$A261),Radionuclide_specific,9,FALSE)*VLOOKUP($B$254,Other_food_cons,2,FALSE)*Other_F_local_coll</f>
        <v>3.4194909552474555E-15</v>
      </c>
      <c r="G261" s="57">
        <f>Concentrations!G59*VLOOKUP(IF(ISBLANK($A261),$B261,$A261),Radionuclide_specific,9,FALSE)*VLOOKUP($B$254,Other_food_cons,2,FALSE)*Other_F_local_coll</f>
        <v>1.6179858101380014E-15</v>
      </c>
      <c r="H261" s="44">
        <f>Concentrations!H59*VLOOKUP(IF(ISBLANK($A261),$B261,$A261),Radionuclide_specific,9,FALSE)*VLOOKUP($B$254,Other_food_cons,3,FALSE)*Other_F_local</f>
        <v>4.620439244963848E-13</v>
      </c>
      <c r="I261" s="44">
        <f>Concentrations!I59*VLOOKUP(IF(ISBLANK($A261),$B261,$A261),Radionuclide_specific,9,FALSE)*VLOOKUP($B$254,Other_food_cons,3,FALSE)*Other_F_local_coll</f>
        <v>7.0120776699077409E-14</v>
      </c>
      <c r="J261" s="44">
        <f>Concentrations!J59*VLOOKUP(IF(ISBLANK($A261),$B261,$A261),Radionuclide_specific,9,FALSE)*VLOOKUP($B$254,Other_food_cons,3,FALSE)*Other_F_local_coll</f>
        <v>5.4436623438271186E-15</v>
      </c>
      <c r="K261" s="44">
        <f>Concentrations!K59*VLOOKUP(IF(ISBLANK($A261),$B261,$A261),Radionuclide_specific,9,FALSE)*VLOOKUP($B$254,Other_food_cons,3,FALSE)*Other_F_local_coll</f>
        <v>1.4516134821785245E-15</v>
      </c>
      <c r="L261" s="44">
        <f>Concentrations!L59*VLOOKUP(IF(ISBLANK($A261),$B261,$A261),Radionuclide_specific,9,FALSE)*VLOOKUP($B$254,Other_food_cons,3,FALSE)*Other_F_local_coll</f>
        <v>6.8685370036309959E-16</v>
      </c>
      <c r="M261" s="57">
        <f>Concentrations!M59*VLOOKUP(IF(ISBLANK($A261),$B261,$A261),Radionuclide_specific,9,FALSE)*VLOOKUP($B$254,Other_food_cons,4,FALSE)*Other_F_local</f>
        <v>1.2348566458938552E-12</v>
      </c>
      <c r="N261" s="57">
        <f>Concentrations!N59*VLOOKUP(IF(ISBLANK($A261),$B261,$A261),Radionuclide_specific,9,FALSE)*VLOOKUP($B$254,Other_food_cons,4,FALSE)*Other_F_local_coll</f>
        <v>1.8740449236828396E-13</v>
      </c>
      <c r="O261" s="57">
        <f>Concentrations!O59*VLOOKUP(IF(ISBLANK($A261),$B261,$A261),Radionuclide_specific,9,FALSE)*VLOOKUP($B$254,Other_food_cons,4,FALSE)*Other_F_local_coll</f>
        <v>1.4548709044500452E-14</v>
      </c>
      <c r="P261" s="57">
        <f>Concentrations!P59*VLOOKUP(IF(ISBLANK($A261),$B261,$A261),Radionuclide_specific,9,FALSE)*VLOOKUP($B$254,Other_food_cons,4,FALSE)*Other_F_local_coll</f>
        <v>3.8795760764327455E-15</v>
      </c>
      <c r="Q261" s="57">
        <f>Concentrations!Q59*VLOOKUP(IF(ISBLANK($A261),$B261,$A261),Radionuclide_specific,9,FALSE)*VLOOKUP($B$254,Other_food_cons,4,FALSE)*Other_F_local_coll</f>
        <v>1.8356823056912558E-15</v>
      </c>
      <c r="R261" s="44">
        <f>Concentrations!R59*VLOOKUP(IF(ISBLANK($A261),$B261,$A261),Radionuclide_specific,9,FALSE)*VLOOKUP($B$254,Other_food_cons,5,FALSE)*Other_F_local</f>
        <v>4.2174193927518695E-12</v>
      </c>
      <c r="S261" s="44">
        <f>Concentrations!S59*VLOOKUP(IF(ISBLANK($A261),$B261,$A261),Radionuclide_specific,9,FALSE)*VLOOKUP($B$254,Other_food_cons,5,FALSE)*Other_F_local_coll</f>
        <v>6.4004461006136725E-13</v>
      </c>
      <c r="T261" s="44">
        <f>Concentrations!T59*VLOOKUP(IF(ISBLANK($A261),$B261,$A261),Radionuclide_specific,9,FALSE)*VLOOKUP($B$254,Other_food_cons,5,FALSE)*Other_F_local_coll</f>
        <v>4.9688364935159349E-14</v>
      </c>
      <c r="U261" s="44">
        <f>Concentrations!U59*VLOOKUP(IF(ISBLANK($A261),$B261,$A261),Radionuclide_specific,9,FALSE)*VLOOKUP($B$254,Other_food_cons,5,FALSE)*Other_F_local_coll</f>
        <v>1.3249958555764279E-14</v>
      </c>
      <c r="V261" s="44">
        <f>Concentrations!V59*VLOOKUP(IF(ISBLANK($A261),$B261,$A261),Radionuclide_specific,9,FALSE)*VLOOKUP($B$254,Other_food_cons,5,FALSE)*Other_F_local_coll</f>
        <v>6.269425832299594E-15</v>
      </c>
      <c r="W261" s="57">
        <f t="shared" ref="W261" si="201">C261+H261+M261+R261</f>
        <v>7.0027329877795577E-12</v>
      </c>
      <c r="X261" s="57">
        <f t="shared" ref="X261" si="202">D261+I261+N261+S261</f>
        <v>1.0627497735298011E-12</v>
      </c>
      <c r="Y261" s="57">
        <f t="shared" ref="Y261" si="203">E261+J261+O261+T261</f>
        <v>8.2504090733368804E-14</v>
      </c>
      <c r="Z261" s="57">
        <f t="shared" ref="Z261" si="204">F261+K261+P261+U261</f>
        <v>2.2000639069623004E-14</v>
      </c>
      <c r="AA261" s="57">
        <f t="shared" ref="AA261" si="205">G261+L261+Q261+V261</f>
        <v>1.0409947648491952E-14</v>
      </c>
    </row>
    <row r="262" spans="1:27">
      <c r="A262" s="4" t="s">
        <v>19</v>
      </c>
      <c r="B262" s="107"/>
      <c r="C262" s="57">
        <f>Concentrations!C60*VLOOKUP(IF(ISBLANK($A262),$B262,$A262),Radionuclide_specific,9,FALSE)*VLOOKUP($B$254,Other_food_cons,2,FALSE)*Other_F_local</f>
        <v>0</v>
      </c>
      <c r="D262" s="57">
        <f>Concentrations!D60*VLOOKUP(IF(ISBLANK($A262),$B262,$A262),Radionuclide_specific,9,FALSE)*VLOOKUP($B$254,Other_food_cons,2,FALSE)*Other_F_local_coll</f>
        <v>0</v>
      </c>
      <c r="E262" s="57">
        <f>Concentrations!E60*VLOOKUP(IF(ISBLANK($A262),$B262,$A262),Radionuclide_specific,9,FALSE)*VLOOKUP($B$254,Other_food_cons,2,FALSE)*Other_F_local_coll</f>
        <v>0</v>
      </c>
      <c r="F262" s="57">
        <f>Concentrations!F60*VLOOKUP(IF(ISBLANK($A262),$B262,$A262),Radionuclide_specific,9,FALSE)*VLOOKUP($B$254,Other_food_cons,2,FALSE)*Other_F_local_coll</f>
        <v>0</v>
      </c>
      <c r="G262" s="57">
        <f>Concentrations!G60*VLOOKUP(IF(ISBLANK($A262),$B262,$A262),Radionuclide_specific,9,FALSE)*VLOOKUP($B$254,Other_food_cons,2,FALSE)*Other_F_local_coll</f>
        <v>0</v>
      </c>
      <c r="H262" s="44">
        <f>Concentrations!H60*VLOOKUP(IF(ISBLANK($A262),$B262,$A262),Radionuclide_specific,9,FALSE)*VLOOKUP($B$254,Other_food_cons,3,FALSE)*Other_F_local</f>
        <v>0</v>
      </c>
      <c r="I262" s="44">
        <f>Concentrations!I60*VLOOKUP(IF(ISBLANK($A262),$B262,$A262),Radionuclide_specific,9,FALSE)*VLOOKUP($B$254,Other_food_cons,3,FALSE)*Other_F_local_coll</f>
        <v>0</v>
      </c>
      <c r="J262" s="44">
        <f>Concentrations!J60*VLOOKUP(IF(ISBLANK($A262),$B262,$A262),Radionuclide_specific,9,FALSE)*VLOOKUP($B$254,Other_food_cons,3,FALSE)*Other_F_local_coll</f>
        <v>0</v>
      </c>
      <c r="K262" s="44">
        <f>Concentrations!K60*VLOOKUP(IF(ISBLANK($A262),$B262,$A262),Radionuclide_specific,9,FALSE)*VLOOKUP($B$254,Other_food_cons,3,FALSE)*Other_F_local_coll</f>
        <v>0</v>
      </c>
      <c r="L262" s="44">
        <f>Concentrations!L60*VLOOKUP(IF(ISBLANK($A262),$B262,$A262),Radionuclide_specific,9,FALSE)*VLOOKUP($B$254,Other_food_cons,3,FALSE)*Other_F_local_coll</f>
        <v>0</v>
      </c>
      <c r="M262" s="57">
        <f>Concentrations!M60*VLOOKUP(IF(ISBLANK($A262),$B262,$A262),Radionuclide_specific,9,FALSE)*VLOOKUP($B$254,Other_food_cons,4,FALSE)*Other_F_local</f>
        <v>0</v>
      </c>
      <c r="N262" s="57">
        <f>Concentrations!N60*VLOOKUP(IF(ISBLANK($A262),$B262,$A262),Radionuclide_specific,9,FALSE)*VLOOKUP($B$254,Other_food_cons,4,FALSE)*Other_F_local_coll</f>
        <v>0</v>
      </c>
      <c r="O262" s="57">
        <f>Concentrations!O60*VLOOKUP(IF(ISBLANK($A262),$B262,$A262),Radionuclide_specific,9,FALSE)*VLOOKUP($B$254,Other_food_cons,4,FALSE)*Other_F_local_coll</f>
        <v>0</v>
      </c>
      <c r="P262" s="57">
        <f>Concentrations!P60*VLOOKUP(IF(ISBLANK($A262),$B262,$A262),Radionuclide_specific,9,FALSE)*VLOOKUP($B$254,Other_food_cons,4,FALSE)*Other_F_local_coll</f>
        <v>0</v>
      </c>
      <c r="Q262" s="57">
        <f>Concentrations!Q60*VLOOKUP(IF(ISBLANK($A262),$B262,$A262),Radionuclide_specific,9,FALSE)*VLOOKUP($B$254,Other_food_cons,4,FALSE)*Other_F_local_coll</f>
        <v>0</v>
      </c>
      <c r="R262" s="44">
        <f>Concentrations!R60*VLOOKUP(IF(ISBLANK($A262),$B262,$A262),Radionuclide_specific,9,FALSE)*VLOOKUP($B$254,Other_food_cons,5,FALSE)*Other_F_local</f>
        <v>0</v>
      </c>
      <c r="S262" s="44">
        <f>Concentrations!S60*VLOOKUP(IF(ISBLANK($A262),$B262,$A262),Radionuclide_specific,9,FALSE)*VLOOKUP($B$254,Other_food_cons,5,FALSE)*Other_F_local_coll</f>
        <v>0</v>
      </c>
      <c r="T262" s="44">
        <f>Concentrations!T60*VLOOKUP(IF(ISBLANK($A262),$B262,$A262),Radionuclide_specific,9,FALSE)*VLOOKUP($B$254,Other_food_cons,5,FALSE)*Other_F_local_coll</f>
        <v>0</v>
      </c>
      <c r="U262" s="44">
        <f>Concentrations!U60*VLOOKUP(IF(ISBLANK($A262),$B262,$A262),Radionuclide_specific,9,FALSE)*VLOOKUP($B$254,Other_food_cons,5,FALSE)*Other_F_local_coll</f>
        <v>0</v>
      </c>
      <c r="V262" s="44">
        <f>Concentrations!V60*VLOOKUP(IF(ISBLANK($A262),$B262,$A262),Radionuclide_specific,9,FALSE)*VLOOKUP($B$254,Other_food_cons,5,FALSE)*Other_F_local_coll</f>
        <v>0</v>
      </c>
      <c r="W262" s="57">
        <f t="shared" si="196"/>
        <v>0</v>
      </c>
      <c r="X262" s="57">
        <f t="shared" si="197"/>
        <v>0</v>
      </c>
      <c r="Y262" s="57">
        <f t="shared" si="198"/>
        <v>0</v>
      </c>
      <c r="Z262" s="57">
        <f t="shared" si="199"/>
        <v>0</v>
      </c>
      <c r="AA262" s="57">
        <f t="shared" si="200"/>
        <v>0</v>
      </c>
    </row>
    <row r="263" spans="1:27">
      <c r="A263" s="4" t="s">
        <v>262</v>
      </c>
      <c r="B263" s="107"/>
      <c r="C263" s="57">
        <f>Concentrations!C61*VLOOKUP(IF(ISBLANK($A263),$B263,$A263),Radionuclide_specific,9,FALSE)*VLOOKUP($B$254,Other_food_cons,2,FALSE)*Other_F_local</f>
        <v>2.3196984369690921E-13</v>
      </c>
      <c r="D263" s="57">
        <f>Concentrations!D61*VLOOKUP(IF(ISBLANK($A263),$B263,$A263),Radionuclide_specific,9,FALSE)*VLOOKUP($B$254,Other_food_cons,2,FALSE)*Other_F_local_coll</f>
        <v>3.5256619031368204E-14</v>
      </c>
      <c r="E263" s="57">
        <f>Concentrations!E61*VLOOKUP(IF(ISBLANK($A263),$B263,$A263),Radionuclide_specific,9,FALSE)*VLOOKUP($B$254,Other_food_cons,2,FALSE)*Other_F_local_coll</f>
        <v>2.7597658096195243E-15</v>
      </c>
      <c r="F263" s="57">
        <f>Concentrations!F61*VLOOKUP(IF(ISBLANK($A263),$B263,$A263),Radionuclide_specific,9,FALSE)*VLOOKUP($B$254,Other_food_cons,2,FALSE)*Other_F_local_coll</f>
        <v>7.4694536090938848E-16</v>
      </c>
      <c r="G263" s="57">
        <f>Concentrations!G61*VLOOKUP(IF(ISBLANK($A263),$B263,$A263),Radionuclide_specific,9,FALSE)*VLOOKUP($B$254,Other_food_cons,2,FALSE)*Other_F_local_coll</f>
        <v>3.5931578383559728E-16</v>
      </c>
      <c r="H263" s="44">
        <f>Concentrations!H61*VLOOKUP(IF(ISBLANK($A263),$B263,$A263),Radionuclide_specific,9,FALSE)*VLOOKUP($B$254,Other_food_cons,3,FALSE)*Other_F_local</f>
        <v>4.4689678313353226E-13</v>
      </c>
      <c r="I263" s="44">
        <f>Concentrations!I61*VLOOKUP(IF(ISBLANK($A263),$B263,$A263),Radionuclide_specific,9,FALSE)*VLOOKUP($B$254,Other_food_cons,3,FALSE)*Other_F_local_coll</f>
        <v>6.7922922127195699E-14</v>
      </c>
      <c r="J263" s="44">
        <f>Concentrations!J61*VLOOKUP(IF(ISBLANK($A263),$B263,$A263),Radionuclide_specific,9,FALSE)*VLOOKUP($B$254,Other_food_cons,3,FALSE)*Other_F_local_coll</f>
        <v>5.3167706752966477E-15</v>
      </c>
      <c r="K263" s="44">
        <f>Concentrations!K61*VLOOKUP(IF(ISBLANK($A263),$B263,$A263),Radionuclide_specific,9,FALSE)*VLOOKUP($B$254,Other_food_cons,3,FALSE)*Other_F_local_coll</f>
        <v>1.4390123890546412E-15</v>
      </c>
      <c r="L263" s="44">
        <f>Concentrations!L61*VLOOKUP(IF(ISBLANK($A263),$B263,$A263),Radionuclide_specific,9,FALSE)*VLOOKUP($B$254,Other_food_cons,3,FALSE)*Other_F_local_coll</f>
        <v>6.9223251335652649E-16</v>
      </c>
      <c r="M263" s="57">
        <f>Concentrations!M61*VLOOKUP(IF(ISBLANK($A263),$B263,$A263),Radionuclide_specific,9,FALSE)*VLOOKUP($B$254,Other_food_cons,4,FALSE)*Other_F_local</f>
        <v>7.3128651512160833E-14</v>
      </c>
      <c r="N263" s="57">
        <f>Concentrations!N61*VLOOKUP(IF(ISBLANK($A263),$B263,$A263),Radionuclide_specific,9,FALSE)*VLOOKUP($B$254,Other_food_cons,4,FALSE)*Other_F_local_coll</f>
        <v>1.1114673207310076E-14</v>
      </c>
      <c r="O263" s="57">
        <f>Concentrations!O61*VLOOKUP(IF(ISBLANK($A263),$B263,$A263),Radionuclide_specific,9,FALSE)*VLOOKUP($B$254,Other_food_cons,4,FALSE)*Other_F_local_coll</f>
        <v>8.7001805463358884E-16</v>
      </c>
      <c r="P263" s="57">
        <f>Concentrations!P61*VLOOKUP(IF(ISBLANK($A263),$B263,$A263),Radionuclide_specific,9,FALSE)*VLOOKUP($B$254,Other_food_cons,4,FALSE)*Other_F_local_coll</f>
        <v>2.3547503471157312E-16</v>
      </c>
      <c r="Q263" s="57">
        <f>Concentrations!Q61*VLOOKUP(IF(ISBLANK($A263),$B263,$A263),Radionuclide_specific,9,FALSE)*VLOOKUP($B$254,Other_food_cons,4,FALSE)*Other_F_local_coll</f>
        <v>1.132745460365304E-16</v>
      </c>
      <c r="R263" s="44">
        <f>Concentrations!R61*VLOOKUP(IF(ISBLANK($A263),$B263,$A263),Radionuclide_specific,9,FALSE)*VLOOKUP($B$254,Other_food_cons,5,FALSE)*Other_F_local</f>
        <v>1.244876169077394E-13</v>
      </c>
      <c r="S263" s="44">
        <f>Concentrations!S61*VLOOKUP(IF(ISBLANK($A263),$B263,$A263),Radionuclide_specific,9,FALSE)*VLOOKUP($B$254,Other_food_cons,5,FALSE)*Other_F_local_coll</f>
        <v>1.8920616634866316E-14</v>
      </c>
      <c r="T263" s="44">
        <f>Concentrations!T61*VLOOKUP(IF(ISBLANK($A263),$B263,$A263),Radionuclide_specific,9,FALSE)*VLOOKUP($B$254,Other_food_cons,5,FALSE)*Other_F_local_coll</f>
        <v>1.4810402222449323E-15</v>
      </c>
      <c r="U263" s="44">
        <f>Concentrations!U61*VLOOKUP(IF(ISBLANK($A263),$B263,$A263),Radionuclide_specific,9,FALSE)*VLOOKUP($B$254,Other_food_cons,5,FALSE)*Other_F_local_coll</f>
        <v>4.008514488693431E-16</v>
      </c>
      <c r="V263" s="44">
        <f>Concentrations!V61*VLOOKUP(IF(ISBLANK($A263),$B263,$A263),Radionuclide_specific,9,FALSE)*VLOOKUP($B$254,Other_food_cons,5,FALSE)*Other_F_local_coll</f>
        <v>1.9282836481743049E-16</v>
      </c>
      <c r="W263" s="57">
        <f t="shared" si="196"/>
        <v>8.7648289525034162E-13</v>
      </c>
      <c r="X263" s="57">
        <f t="shared" si="197"/>
        <v>1.3321483100074031E-13</v>
      </c>
      <c r="Y263" s="57">
        <f t="shared" si="198"/>
        <v>1.0427594761794693E-14</v>
      </c>
      <c r="Z263" s="57">
        <f t="shared" si="199"/>
        <v>2.8222842335449459E-15</v>
      </c>
      <c r="AA263" s="57">
        <f t="shared" si="200"/>
        <v>1.3576512080460847E-15</v>
      </c>
    </row>
    <row r="264" spans="1:27">
      <c r="A264" s="4" t="s">
        <v>261</v>
      </c>
      <c r="B264" s="107"/>
      <c r="C264" s="57">
        <f>Concentrations!C62*VLOOKUP(IF(ISBLANK($A264),$B264,$A264),Radionuclide_specific,9,FALSE)*VLOOKUP($B$254,Other_food_cons,2,FALSE)*Other_F_local</f>
        <v>1.491812056916247E-13</v>
      </c>
      <c r="D264" s="57">
        <f>Concentrations!D62*VLOOKUP(IF(ISBLANK($A264),$B264,$A264),Radionuclide_specific,9,FALSE)*VLOOKUP($B$254,Other_food_cons,2,FALSE)*Other_F_local_coll</f>
        <v>2.2629077779304388E-14</v>
      </c>
      <c r="E264" s="57">
        <f>Concentrations!E62*VLOOKUP(IF(ISBLANK($A264),$B264,$A264),Radionuclide_specific,9,FALSE)*VLOOKUP($B$254,Other_food_cons,2,FALSE)*Other_F_local_coll</f>
        <v>1.7520266034682532E-15</v>
      </c>
      <c r="F264" s="57">
        <f>Concentrations!F62*VLOOKUP(IF(ISBLANK($A264),$B264,$A264),Radionuclide_specific,9,FALSE)*VLOOKUP($B$254,Other_food_cons,2,FALSE)*Other_F_local_coll</f>
        <v>4.6493623479423964E-16</v>
      </c>
      <c r="G264" s="57">
        <f>Concentrations!G62*VLOOKUP(IF(ISBLANK($A264),$B264,$A264),Radionuclide_specific,9,FALSE)*VLOOKUP($B$254,Other_food_cons,2,FALSE)*Other_F_local_coll</f>
        <v>2.1880911183233346E-16</v>
      </c>
      <c r="H264" s="44">
        <f>Concentrations!H62*VLOOKUP(IF(ISBLANK($A264),$B264,$A264),Radionuclide_specific,9,FALSE)*VLOOKUP($B$254,Other_food_cons,3,FALSE)*Other_F_local</f>
        <v>3.3427717356803888E-13</v>
      </c>
      <c r="I264" s="44">
        <f>Concentrations!I62*VLOOKUP(IF(ISBLANK($A264),$B264,$A264),Radionuclide_specific,9,FALSE)*VLOOKUP($B$254,Other_food_cons,3,FALSE)*Other_F_local_coll</f>
        <v>5.0706013035942785E-14</v>
      </c>
      <c r="J264" s="44">
        <f>Concentrations!J62*VLOOKUP(IF(ISBLANK($A264),$B264,$A264),Radionuclide_specific,9,FALSE)*VLOOKUP($B$254,Other_food_cons,3,FALSE)*Other_F_local_coll</f>
        <v>3.9258464114709782E-15</v>
      </c>
      <c r="K264" s="44">
        <f>Concentrations!K62*VLOOKUP(IF(ISBLANK($A264),$B264,$A264),Radionuclide_specific,9,FALSE)*VLOOKUP($B$254,Other_food_cons,3,FALSE)*Other_F_local_coll</f>
        <v>1.0418039573808723E-15</v>
      </c>
      <c r="L264" s="44">
        <f>Concentrations!L62*VLOOKUP(IF(ISBLANK($A264),$B264,$A264),Radionuclide_specific,9,FALSE)*VLOOKUP($B$254,Other_food_cons,3,FALSE)*Other_F_local_coll</f>
        <v>4.9029561810514131E-16</v>
      </c>
      <c r="M264" s="57">
        <f>Concentrations!M62*VLOOKUP(IF(ISBLANK($A264),$B264,$A264),Radionuclide_specific,9,FALSE)*VLOOKUP($B$254,Other_food_cons,4,FALSE)*Other_F_local</f>
        <v>3.2972789589952646E-13</v>
      </c>
      <c r="N264" s="57">
        <f>Concentrations!N62*VLOOKUP(IF(ISBLANK($A264),$B264,$A264),Radionuclide_specific,9,FALSE)*VLOOKUP($B$254,Other_food_cons,4,FALSE)*Other_F_local_coll</f>
        <v>5.0015939794322647E-14</v>
      </c>
      <c r="O264" s="57">
        <f>Concentrations!O62*VLOOKUP(IF(ISBLANK($A264),$B264,$A264),Radionuclide_specific,9,FALSE)*VLOOKUP($B$254,Other_food_cons,4,FALSE)*Other_F_local_coll</f>
        <v>3.8724183977688121E-15</v>
      </c>
      <c r="P264" s="57">
        <f>Concentrations!P62*VLOOKUP(IF(ISBLANK($A264),$B264,$A264),Radionuclide_specific,9,FALSE)*VLOOKUP($B$254,Other_food_cons,4,FALSE)*Other_F_local_coll</f>
        <v>1.0276257368709517E-15</v>
      </c>
      <c r="Q264" s="57">
        <f>Concentrations!Q62*VLOOKUP(IF(ISBLANK($A264),$B264,$A264),Radionuclide_specific,9,FALSE)*VLOOKUP($B$254,Other_food_cons,4,FALSE)*Other_F_local_coll</f>
        <v>4.8362303893197434E-16</v>
      </c>
      <c r="R264" s="44">
        <f>Concentrations!R62*VLOOKUP(IF(ISBLANK($A264),$B264,$A264),Radionuclide_specific,9,FALSE)*VLOOKUP($B$254,Other_food_cons,5,FALSE)*Other_F_local</f>
        <v>4.9468059564948639E-13</v>
      </c>
      <c r="S264" s="44">
        <f>Concentrations!S62*VLOOKUP(IF(ISBLANK($A264),$B264,$A264),Radionuclide_specific,9,FALSE)*VLOOKUP($B$254,Other_food_cons,5,FALSE)*Other_F_local_coll</f>
        <v>7.5037372321581352E-14</v>
      </c>
      <c r="T264" s="44">
        <f>Concentrations!T62*VLOOKUP(IF(ISBLANK($A264),$B264,$A264),Radionuclide_specific,9,FALSE)*VLOOKUP($B$254,Other_food_cons,5,FALSE)*Other_F_local_coll</f>
        <v>5.8096699230932644E-15</v>
      </c>
      <c r="U264" s="44">
        <f>Concentrations!U62*VLOOKUP(IF(ISBLANK($A264),$B264,$A264),Radionuclide_specific,9,FALSE)*VLOOKUP($B$254,Other_food_cons,5,FALSE)*Other_F_local_coll</f>
        <v>1.5417152080300974E-15</v>
      </c>
      <c r="V264" s="44">
        <f>Concentrations!V62*VLOOKUP(IF(ISBLANK($A264),$B264,$A264),Radionuclide_specific,9,FALSE)*VLOOKUP($B$254,Other_food_cons,5,FALSE)*Other_F_local_coll</f>
        <v>7.2556473366021761E-16</v>
      </c>
      <c r="W264" s="57">
        <f t="shared" si="196"/>
        <v>1.3078668708086764E-12</v>
      </c>
      <c r="X264" s="57">
        <f t="shared" si="197"/>
        <v>1.9838840293115117E-13</v>
      </c>
      <c r="Y264" s="57">
        <f t="shared" si="198"/>
        <v>1.5359961335801308E-14</v>
      </c>
      <c r="Z264" s="57">
        <f t="shared" si="199"/>
        <v>4.0760811370761616E-15</v>
      </c>
      <c r="AA264" s="57">
        <f t="shared" si="200"/>
        <v>1.9182925025296665E-15</v>
      </c>
    </row>
    <row r="265" spans="1:27">
      <c r="A265" s="4" t="s">
        <v>10</v>
      </c>
      <c r="B265" s="107"/>
      <c r="C265" s="57">
        <f>Concentrations!C63*VLOOKUP(IF(ISBLANK($A265),$B265,$A265),Radionuclide_specific,9,FALSE)*VLOOKUP($B$254,Other_food_cons,2,FALSE)*Other_F_local</f>
        <v>1.3660734266219996E-12</v>
      </c>
      <c r="D265" s="57">
        <f>Concentrations!D63*VLOOKUP(IF(ISBLANK($A265),$B265,$A265),Radionuclide_specific,9,FALSE)*VLOOKUP($B$254,Other_food_cons,2,FALSE)*Other_F_local_coll</f>
        <v>2.0772716210200727E-13</v>
      </c>
      <c r="E265" s="57">
        <f>Concentrations!E63*VLOOKUP(IF(ISBLANK($A265),$B265,$A265),Radionuclide_specific,9,FALSE)*VLOOKUP($B$254,Other_food_cons,2,FALSE)*Other_F_local_coll</f>
        <v>1.6303923982087532E-14</v>
      </c>
      <c r="F265" s="57">
        <f>Concentrations!F63*VLOOKUP(IF(ISBLANK($A265),$B265,$A265),Radionuclide_specific,9,FALSE)*VLOOKUP($B$254,Other_food_cons,2,FALSE)*Other_F_local_coll</f>
        <v>4.4341447084138112E-15</v>
      </c>
      <c r="G265" s="57">
        <f>Concentrations!G63*VLOOKUP(IF(ISBLANK($A265),$B265,$A265),Radionuclide_specific,9,FALSE)*VLOOKUP($B$254,Other_food_cons,2,FALSE)*Other_F_local_coll</f>
        <v>2.1445288663485388E-15</v>
      </c>
      <c r="H265" s="44">
        <f>Concentrations!H63*VLOOKUP(IF(ISBLANK($A265),$B265,$A265),Radionuclide_specific,9,FALSE)*VLOOKUP($B$254,Other_food_cons,3,FALSE)*Other_F_local</f>
        <v>2.4719956414939146E-12</v>
      </c>
      <c r="I265" s="44">
        <f>Concentrations!I63*VLOOKUP(IF(ISBLANK($A265),$B265,$A265),Radionuclide_specific,9,FALSE)*VLOOKUP($B$254,Other_food_cons,3,FALSE)*Other_F_local_coll</f>
        <v>3.7589534305329141E-13</v>
      </c>
      <c r="J265" s="44">
        <f>Concentrations!J63*VLOOKUP(IF(ISBLANK($A265),$B265,$A265),Radionuclide_specific,9,FALSE)*VLOOKUP($B$254,Other_food_cons,3,FALSE)*Other_F_local_coll</f>
        <v>2.9502974172207965E-14</v>
      </c>
      <c r="K265" s="44">
        <f>Concentrations!K63*VLOOKUP(IF(ISBLANK($A265),$B265,$A265),Radionuclide_specific,9,FALSE)*VLOOKUP($B$254,Other_food_cons,3,FALSE)*Other_F_local_coll</f>
        <v>8.0238632707005073E-15</v>
      </c>
      <c r="L265" s="44">
        <f>Concentrations!L63*VLOOKUP(IF(ISBLANK($A265),$B265,$A265),Radionuclide_specific,9,FALSE)*VLOOKUP($B$254,Other_food_cons,3,FALSE)*Other_F_local_coll</f>
        <v>3.8806596390505486E-15</v>
      </c>
      <c r="M265" s="57">
        <f>Concentrations!M63*VLOOKUP(IF(ISBLANK($A265),$B265,$A265),Radionuclide_specific,9,FALSE)*VLOOKUP($B$254,Other_food_cons,4,FALSE)*Other_F_local</f>
        <v>8.8819154459105014E-12</v>
      </c>
      <c r="N265" s="57">
        <f>Concentrations!N63*VLOOKUP(IF(ISBLANK($A265),$B265,$A265),Radionuclide_specific,9,FALSE)*VLOOKUP($B$254,Other_food_cons,4,FALSE)*Other_F_local_coll</f>
        <v>1.3505973058646572E-12</v>
      </c>
      <c r="O265" s="57">
        <f>Concentrations!O63*VLOOKUP(IF(ISBLANK($A265),$B265,$A265),Radionuclide_specific,9,FALSE)*VLOOKUP($B$254,Other_food_cons,4,FALSE)*Other_F_local_coll</f>
        <v>1.0600460518695362E-13</v>
      </c>
      <c r="P265" s="57">
        <f>Concentrations!P63*VLOOKUP(IF(ISBLANK($A265),$B265,$A265),Radionuclide_specific,9,FALSE)*VLOOKUP($B$254,Other_food_cons,4,FALSE)*Other_F_local_coll</f>
        <v>2.8829854682445737E-14</v>
      </c>
      <c r="Q265" s="57">
        <f>Concentrations!Q63*VLOOKUP(IF(ISBLANK($A265),$B265,$A265),Radionuclide_specific,9,FALSE)*VLOOKUP($B$254,Other_food_cons,4,FALSE)*Other_F_local_coll</f>
        <v>1.3943265194260009E-14</v>
      </c>
      <c r="R265" s="44">
        <f>Concentrations!R63*VLOOKUP(IF(ISBLANK($A265),$B265,$A265),Radionuclide_specific,9,FALSE)*VLOOKUP($B$254,Other_food_cons,5,FALSE)*Other_F_local</f>
        <v>4.04654201435099E-11</v>
      </c>
      <c r="S265" s="44">
        <f>Concentrations!S63*VLOOKUP(IF(ISBLANK($A265),$B265,$A265),Radionuclide_specific,9,FALSE)*VLOOKUP($B$254,Other_food_cons,5,FALSE)*Other_F_local_coll</f>
        <v>6.1532321219821487E-12</v>
      </c>
      <c r="T265" s="44">
        <f>Concentrations!T63*VLOOKUP(IF(ISBLANK($A265),$B265,$A265),Radionuclide_specific,9,FALSE)*VLOOKUP($B$254,Other_food_cons,5,FALSE)*Other_F_local_coll</f>
        <v>4.8294997989560793E-13</v>
      </c>
      <c r="U265" s="44">
        <f>Concentrations!U63*VLOOKUP(IF(ISBLANK($A265),$B265,$A265),Radionuclide_specific,9,FALSE)*VLOOKUP($B$254,Other_food_cons,5,FALSE)*Other_F_local_coll</f>
        <v>1.3134691379421384E-13</v>
      </c>
      <c r="V265" s="44">
        <f>Concentrations!V63*VLOOKUP(IF(ISBLANK($A265),$B265,$A265),Radionuclide_specific,9,FALSE)*VLOOKUP($B$254,Other_food_cons,5,FALSE)*Other_F_local_coll</f>
        <v>6.3524595307636394E-14</v>
      </c>
      <c r="W265" s="57">
        <f t="shared" ref="W265:W302" si="206">C265+H265+M265+R265</f>
        <v>5.3185404657536314E-11</v>
      </c>
      <c r="X265" s="57">
        <f t="shared" ref="X265:X302" si="207">D265+I265+N265+S265</f>
        <v>8.0874519330021046E-12</v>
      </c>
      <c r="Y265" s="57">
        <f t="shared" ref="Y265:Y302" si="208">E265+J265+O265+T265</f>
        <v>6.3476148323685699E-13</v>
      </c>
      <c r="Z265" s="57">
        <f t="shared" ref="Z265:Z302" si="209">F265+K265+P265+U265</f>
        <v>1.7263477645577388E-13</v>
      </c>
      <c r="AA265" s="57">
        <f t="shared" ref="AA265:AA302" si="210">G265+L265+Q265+V265</f>
        <v>8.3493049007295492E-14</v>
      </c>
    </row>
    <row r="266" spans="1:27">
      <c r="A266" s="4" t="s">
        <v>260</v>
      </c>
      <c r="B266" s="107"/>
      <c r="C266" s="57">
        <f>Concentrations!C64*VLOOKUP(IF(ISBLANK($A266),$B266,$A266),Radionuclide_specific,9,FALSE)*VLOOKUP($B$254,Other_food_cons,2,FALSE)*Other_F_local</f>
        <v>2.6754772196850784E-12</v>
      </c>
      <c r="D266" s="57">
        <f>Concentrations!D64*VLOOKUP(IF(ISBLANK($A266),$B266,$A266),Radionuclide_specific,9,FALSE)*VLOOKUP($B$254,Other_food_cons,2,FALSE)*Other_F_local_coll</f>
        <v>4.0657421617825924E-13</v>
      </c>
      <c r="E266" s="57">
        <f>Concentrations!E64*VLOOKUP(IF(ISBLANK($A266),$B266,$A266),Radionuclide_specific,9,FALSE)*VLOOKUP($B$254,Other_food_cons,2,FALSE)*Other_F_local_coll</f>
        <v>3.1796507236120494E-14</v>
      </c>
      <c r="F266" s="57">
        <f>Concentrations!F64*VLOOKUP(IF(ISBLANK($A266),$B266,$A266),Radionuclide_specific,9,FALSE)*VLOOKUP($B$254,Other_food_cons,2,FALSE)*Other_F_local_coll</f>
        <v>8.5919244523033525E-15</v>
      </c>
      <c r="G266" s="57">
        <f>Concentrations!G64*VLOOKUP(IF(ISBLANK($A266),$B266,$A266),Radionuclide_specific,9,FALSE)*VLOOKUP($B$254,Other_food_cons,2,FALSE)*Other_F_local_coll</f>
        <v>4.125664825922404E-15</v>
      </c>
      <c r="H266" s="44">
        <f>Concentrations!H64*VLOOKUP(IF(ISBLANK($A266),$B266,$A266),Radionuclide_specific,9,FALSE)*VLOOKUP($B$254,Other_food_cons,3,FALSE)*Other_F_local</f>
        <v>4.224437715292229E-12</v>
      </c>
      <c r="I266" s="44">
        <f>Concentrations!I64*VLOOKUP(IF(ISBLANK($A266),$B266,$A266),Radionuclide_specific,9,FALSE)*VLOOKUP($B$254,Other_food_cons,3,FALSE)*Other_F_local_coll</f>
        <v>6.4195928870251454E-13</v>
      </c>
      <c r="J266" s="44">
        <f>Concentrations!J64*VLOOKUP(IF(ISBLANK($A266),$B266,$A266),Radionuclide_specific,9,FALSE)*VLOOKUP($B$254,Other_food_cons,3,FALSE)*Other_F_local_coll</f>
        <v>5.0205011425453427E-14</v>
      </c>
      <c r="K266" s="44">
        <f>Concentrations!K64*VLOOKUP(IF(ISBLANK($A266),$B266,$A266),Radionuclide_specific,9,FALSE)*VLOOKUP($B$254,Other_food_cons,3,FALSE)*Other_F_local_coll</f>
        <v>1.3566196503636872E-14</v>
      </c>
      <c r="L266" s="44">
        <f>Concentrations!L64*VLOOKUP(IF(ISBLANK($A266),$B266,$A266),Radionuclide_specific,9,FALSE)*VLOOKUP($B$254,Other_food_cons,3,FALSE)*Other_F_local_coll</f>
        <v>6.5142076198774815E-15</v>
      </c>
      <c r="M266" s="57">
        <f>Concentrations!M64*VLOOKUP(IF(ISBLANK($A266),$B266,$A266),Radionuclide_specific,9,FALSE)*VLOOKUP($B$254,Other_food_cons,4,FALSE)*Other_F_local</f>
        <v>3.1187582704729473E-12</v>
      </c>
      <c r="N266" s="57">
        <f>Concentrations!N64*VLOOKUP(IF(ISBLANK($A266),$B266,$A266),Radionuclide_specific,9,FALSE)*VLOOKUP($B$254,Other_food_cons,4,FALSE)*Other_F_local_coll</f>
        <v>4.7393664574585876E-13</v>
      </c>
      <c r="O266" s="57">
        <f>Concentrations!O64*VLOOKUP(IF(ISBLANK($A266),$B266,$A266),Radionuclide_specific,9,FALSE)*VLOOKUP($B$254,Other_food_cons,4,FALSE)*Other_F_local_coll</f>
        <v>3.706464745249305E-14</v>
      </c>
      <c r="P266" s="57">
        <f>Concentrations!P64*VLOOKUP(IF(ISBLANK($A266),$B266,$A266),Radionuclide_specific,9,FALSE)*VLOOKUP($B$254,Other_food_cons,4,FALSE)*Other_F_local_coll</f>
        <v>1.0015460138380066E-14</v>
      </c>
      <c r="Q266" s="57">
        <f>Concentrations!Q64*VLOOKUP(IF(ISBLANK($A266),$B266,$A266),Radionuclide_specific,9,FALSE)*VLOOKUP($B$254,Other_food_cons,4,FALSE)*Other_F_local_coll</f>
        <v>4.809217287433812E-15</v>
      </c>
      <c r="R266" s="44">
        <f>Concentrations!R64*VLOOKUP(IF(ISBLANK($A266),$B266,$A266),Radionuclide_specific,9,FALSE)*VLOOKUP($B$254,Other_food_cons,5,FALSE)*Other_F_local</f>
        <v>2.0690934693923475E-11</v>
      </c>
      <c r="S266" s="44">
        <f>Concentrations!S64*VLOOKUP(IF(ISBLANK($A266),$B266,$A266),Radionuclide_specific,9,FALSE)*VLOOKUP($B$254,Other_food_cons,5,FALSE)*Other_F_local_coll</f>
        <v>3.1442617015321416E-12</v>
      </c>
      <c r="T266" s="44">
        <f>Concentrations!T64*VLOOKUP(IF(ISBLANK($A266),$B266,$A266),Radionuclide_specific,9,FALSE)*VLOOKUP($B$254,Other_food_cons,5,FALSE)*Other_F_local_coll</f>
        <v>2.4589985288488968E-13</v>
      </c>
      <c r="U266" s="44">
        <f>Concentrations!U64*VLOOKUP(IF(ISBLANK($A266),$B266,$A266),Radionuclide_specific,9,FALSE)*VLOOKUP($B$254,Other_food_cons,5,FALSE)*Other_F_local_coll</f>
        <v>6.6446070416797724E-14</v>
      </c>
      <c r="V266" s="44">
        <f>Concentrations!V64*VLOOKUP(IF(ISBLANK($A266),$B266,$A266),Radionuclide_specific,9,FALSE)*VLOOKUP($B$254,Other_food_cons,5,FALSE)*Other_F_local_coll</f>
        <v>3.1906031886238793E-14</v>
      </c>
      <c r="W266" s="57">
        <f t="shared" ref="W266" si="211">C266+H266+M266+R266</f>
        <v>3.0709607899373733E-11</v>
      </c>
      <c r="X266" s="57">
        <f t="shared" ref="X266" si="212">D266+I266+N266+S266</f>
        <v>4.6667318521587739E-12</v>
      </c>
      <c r="Y266" s="57">
        <f t="shared" ref="Y266" si="213">E266+J266+O266+T266</f>
        <v>3.6496601899895666E-13</v>
      </c>
      <c r="Z266" s="57">
        <f t="shared" ref="Z266" si="214">F266+K266+P266+U266</f>
        <v>9.8619651511118019E-14</v>
      </c>
      <c r="AA266" s="57">
        <f t="shared" ref="AA266" si="215">G266+L266+Q266+V266</f>
        <v>4.7355121619472489E-14</v>
      </c>
    </row>
    <row r="267" spans="1:27">
      <c r="A267" s="4" t="s">
        <v>14</v>
      </c>
      <c r="B267" s="107"/>
      <c r="C267" s="57">
        <f>Concentrations!C65*VLOOKUP(IF(ISBLANK($A267),$B267,$A267),Radionuclide_specific,9,FALSE)*VLOOKUP($B$254,Other_food_cons,2,FALSE)*Other_F_local</f>
        <v>0</v>
      </c>
      <c r="D267" s="57">
        <f>Concentrations!D65*VLOOKUP(IF(ISBLANK($A267),$B267,$A267),Radionuclide_specific,9,FALSE)*VLOOKUP($B$254,Other_food_cons,2,FALSE)*Other_F_local_coll</f>
        <v>0</v>
      </c>
      <c r="E267" s="57">
        <f>Concentrations!E65*VLOOKUP(IF(ISBLANK($A267),$B267,$A267),Radionuclide_specific,9,FALSE)*VLOOKUP($B$254,Other_food_cons,2,FALSE)*Other_F_local_coll</f>
        <v>0</v>
      </c>
      <c r="F267" s="57">
        <f>Concentrations!F65*VLOOKUP(IF(ISBLANK($A267),$B267,$A267),Radionuclide_specific,9,FALSE)*VLOOKUP($B$254,Other_food_cons,2,FALSE)*Other_F_local_coll</f>
        <v>0</v>
      </c>
      <c r="G267" s="57">
        <f>Concentrations!G65*VLOOKUP(IF(ISBLANK($A267),$B267,$A267),Radionuclide_specific,9,FALSE)*VLOOKUP($B$254,Other_food_cons,2,FALSE)*Other_F_local_coll</f>
        <v>0</v>
      </c>
      <c r="H267" s="44">
        <f>Concentrations!H65*VLOOKUP(IF(ISBLANK($A267),$B267,$A267),Radionuclide_specific,9,FALSE)*VLOOKUP($B$254,Other_food_cons,3,FALSE)*Other_F_local</f>
        <v>0</v>
      </c>
      <c r="I267" s="44">
        <f>Concentrations!I65*VLOOKUP(IF(ISBLANK($A267),$B267,$A267),Radionuclide_specific,9,FALSE)*VLOOKUP($B$254,Other_food_cons,3,FALSE)*Other_F_local_coll</f>
        <v>0</v>
      </c>
      <c r="J267" s="44">
        <f>Concentrations!J65*VLOOKUP(IF(ISBLANK($A267),$B267,$A267),Radionuclide_specific,9,FALSE)*VLOOKUP($B$254,Other_food_cons,3,FALSE)*Other_F_local_coll</f>
        <v>0</v>
      </c>
      <c r="K267" s="44">
        <f>Concentrations!K65*VLOOKUP(IF(ISBLANK($A267),$B267,$A267),Radionuclide_specific,9,FALSE)*VLOOKUP($B$254,Other_food_cons,3,FALSE)*Other_F_local_coll</f>
        <v>0</v>
      </c>
      <c r="L267" s="44">
        <f>Concentrations!L65*VLOOKUP(IF(ISBLANK($A267),$B267,$A267),Radionuclide_specific,9,FALSE)*VLOOKUP($B$254,Other_food_cons,3,FALSE)*Other_F_local_coll</f>
        <v>0</v>
      </c>
      <c r="M267" s="57">
        <f>Concentrations!M65*VLOOKUP(IF(ISBLANK($A267),$B267,$A267),Radionuclide_specific,9,FALSE)*VLOOKUP($B$254,Other_food_cons,4,FALSE)*Other_F_local</f>
        <v>0</v>
      </c>
      <c r="N267" s="57">
        <f>Concentrations!N65*VLOOKUP(IF(ISBLANK($A267),$B267,$A267),Radionuclide_specific,9,FALSE)*VLOOKUP($B$254,Other_food_cons,4,FALSE)*Other_F_local_coll</f>
        <v>0</v>
      </c>
      <c r="O267" s="57">
        <f>Concentrations!O65*VLOOKUP(IF(ISBLANK($A267),$B267,$A267),Radionuclide_specific,9,FALSE)*VLOOKUP($B$254,Other_food_cons,4,FALSE)*Other_F_local_coll</f>
        <v>0</v>
      </c>
      <c r="P267" s="57">
        <f>Concentrations!P65*VLOOKUP(IF(ISBLANK($A267),$B267,$A267),Radionuclide_specific,9,FALSE)*VLOOKUP($B$254,Other_food_cons,4,FALSE)*Other_F_local_coll</f>
        <v>0</v>
      </c>
      <c r="Q267" s="57">
        <f>Concentrations!Q65*VLOOKUP(IF(ISBLANK($A267),$B267,$A267),Radionuclide_specific,9,FALSE)*VLOOKUP($B$254,Other_food_cons,4,FALSE)*Other_F_local_coll</f>
        <v>0</v>
      </c>
      <c r="R267" s="44">
        <f>Concentrations!R65*VLOOKUP(IF(ISBLANK($A267),$B267,$A267),Radionuclide_specific,9,FALSE)*VLOOKUP($B$254,Other_food_cons,5,FALSE)*Other_F_local</f>
        <v>0</v>
      </c>
      <c r="S267" s="44">
        <f>Concentrations!S65*VLOOKUP(IF(ISBLANK($A267),$B267,$A267),Radionuclide_specific,9,FALSE)*VLOOKUP($B$254,Other_food_cons,5,FALSE)*Other_F_local_coll</f>
        <v>0</v>
      </c>
      <c r="T267" s="44">
        <f>Concentrations!T65*VLOOKUP(IF(ISBLANK($A267),$B267,$A267),Radionuclide_specific,9,FALSE)*VLOOKUP($B$254,Other_food_cons,5,FALSE)*Other_F_local_coll</f>
        <v>0</v>
      </c>
      <c r="U267" s="44">
        <f>Concentrations!U65*VLOOKUP(IF(ISBLANK($A267),$B267,$A267),Radionuclide_specific,9,FALSE)*VLOOKUP($B$254,Other_food_cons,5,FALSE)*Other_F_local_coll</f>
        <v>0</v>
      </c>
      <c r="V267" s="44">
        <f>Concentrations!V65*VLOOKUP(IF(ISBLANK($A267),$B267,$A267),Radionuclide_specific,9,FALSE)*VLOOKUP($B$254,Other_food_cons,5,FALSE)*Other_F_local_coll</f>
        <v>0</v>
      </c>
      <c r="W267" s="57">
        <f t="shared" si="206"/>
        <v>0</v>
      </c>
      <c r="X267" s="57">
        <f t="shared" si="207"/>
        <v>0</v>
      </c>
      <c r="Y267" s="57">
        <f t="shared" si="208"/>
        <v>0</v>
      </c>
      <c r="Z267" s="57">
        <f t="shared" si="209"/>
        <v>0</v>
      </c>
      <c r="AA267" s="57">
        <f t="shared" si="210"/>
        <v>0</v>
      </c>
    </row>
    <row r="268" spans="1:27">
      <c r="A268" s="4" t="s">
        <v>21</v>
      </c>
      <c r="B268" s="107"/>
      <c r="C268" s="57">
        <f>Concentrations!C66*VLOOKUP(IF(ISBLANK($A268),$B268,$A268),Radionuclide_specific,9,FALSE)*VLOOKUP($B$254,Other_food_cons,2,FALSE)*Other_F_local</f>
        <v>7.5248394019566714E-11</v>
      </c>
      <c r="D268" s="57">
        <f>Concentrations!D66*VLOOKUP(IF(ISBLANK($A268),$B268,$A268),Radionuclide_specific,9,FALSE)*VLOOKUP($B$254,Other_food_cons,2,FALSE)*Other_F_local_coll</f>
        <v>1.1443262257955688E-11</v>
      </c>
      <c r="E268" s="57">
        <f>Concentrations!E66*VLOOKUP(IF(ISBLANK($A268),$B268,$A268),Radionuclide_specific,9,FALSE)*VLOOKUP($B$254,Other_food_cons,2,FALSE)*Other_F_local_coll</f>
        <v>8.9853314189298801E-13</v>
      </c>
      <c r="F268" s="57">
        <f>Concentrations!F66*VLOOKUP(IF(ISBLANK($A268),$B268,$A268),Radionuclide_specific,9,FALSE)*VLOOKUP($B$254,Other_food_cons,2,FALSE)*Other_F_local_coll</f>
        <v>2.4456006021681491E-13</v>
      </c>
      <c r="G268" s="57">
        <f>Concentrations!G66*VLOOKUP(IF(ISBLANK($A268),$B268,$A268),Radionuclide_specific,9,FALSE)*VLOOKUP($B$254,Other_food_cons,2,FALSE)*Other_F_local_coll</f>
        <v>1.1838000600336356E-13</v>
      </c>
      <c r="H268" s="44">
        <f>Concentrations!H66*VLOOKUP(IF(ISBLANK($A268),$B268,$A268),Radionuclide_specific,9,FALSE)*VLOOKUP($B$254,Other_food_cons,3,FALSE)*Other_F_local</f>
        <v>9.9056336286132601E-11</v>
      </c>
      <c r="I268" s="44">
        <f>Concentrations!I66*VLOOKUP(IF(ISBLANK($A268),$B268,$A268),Radionuclide_specific,9,FALSE)*VLOOKUP($B$254,Other_food_cons,3,FALSE)*Other_F_local_coll</f>
        <v>1.5063811649451527E-11</v>
      </c>
      <c r="J268" s="44">
        <f>Concentrations!J66*VLOOKUP(IF(ISBLANK($A268),$B268,$A268),Radionuclide_specific,9,FALSE)*VLOOKUP($B$254,Other_food_cons,3,FALSE)*Other_F_local_coll</f>
        <v>1.1828212711681685E-12</v>
      </c>
      <c r="K268" s="44">
        <f>Concentrations!K66*VLOOKUP(IF(ISBLANK($A268),$B268,$A268),Radionuclide_specific,9,FALSE)*VLOOKUP($B$254,Other_food_cons,3,FALSE)*Other_F_local_coll</f>
        <v>3.2193675204143771E-13</v>
      </c>
      <c r="L268" s="44">
        <f>Concentrations!L66*VLOOKUP(IF(ISBLANK($A268),$B268,$A268),Radionuclide_specific,9,FALSE)*VLOOKUP($B$254,Other_food_cons,3,FALSE)*Other_F_local_coll</f>
        <v>1.5583441795680597E-13</v>
      </c>
      <c r="M268" s="57">
        <f>Concentrations!M66*VLOOKUP(IF(ISBLANK($A268),$B268,$A268),Radionuclide_specific,9,FALSE)*VLOOKUP($B$254,Other_food_cons,4,FALSE)*Other_F_local</f>
        <v>4.9405503600132436E-11</v>
      </c>
      <c r="N268" s="57">
        <f>Concentrations!N66*VLOOKUP(IF(ISBLANK($A268),$B268,$A268),Radionuclide_specific,9,FALSE)*VLOOKUP($B$254,Other_food_cons,4,FALSE)*Other_F_local_coll</f>
        <v>7.513251838114707E-12</v>
      </c>
      <c r="O268" s="57">
        <f>Concentrations!O66*VLOOKUP(IF(ISBLANK($A268),$B268,$A268),Radionuclide_specific,9,FALSE)*VLOOKUP($B$254,Other_food_cons,4,FALSE)*Other_F_local_coll</f>
        <v>5.8994591120561339E-13</v>
      </c>
      <c r="P268" s="57">
        <f>Concentrations!P66*VLOOKUP(IF(ISBLANK($A268),$B268,$A268),Radionuclide_specific,9,FALSE)*VLOOKUP($B$254,Other_food_cons,4,FALSE)*Other_F_local_coll</f>
        <v>1.6056971172499218E-13</v>
      </c>
      <c r="Q268" s="57">
        <f>Concentrations!Q66*VLOOKUP(IF(ISBLANK($A268),$B268,$A268),Radionuclide_specific,9,FALSE)*VLOOKUP($B$254,Other_food_cons,4,FALSE)*Other_F_local_coll</f>
        <v>7.7724234370531151E-14</v>
      </c>
      <c r="R268" s="44">
        <f>Concentrations!R66*VLOOKUP(IF(ISBLANK($A268),$B268,$A268),Radionuclide_specific,9,FALSE)*VLOOKUP($B$254,Other_food_cons,5,FALSE)*Other_F_local</f>
        <v>8.3947838890309083E-12</v>
      </c>
      <c r="S268" s="44">
        <f>Concentrations!S66*VLOOKUP(IF(ISBLANK($A268),$B268,$A268),Radionuclide_specific,9,FALSE)*VLOOKUP($B$254,Other_food_cons,5,FALSE)*Other_F_local_coll</f>
        <v>1.2766214467788184E-12</v>
      </c>
      <c r="T268" s="44">
        <f>Concentrations!T66*VLOOKUP(IF(ISBLANK($A268),$B268,$A268),Radionuclide_specific,9,FALSE)*VLOOKUP($B$254,Other_food_cons,5,FALSE)*Other_F_local_coll</f>
        <v>1.0024122961829837E-13</v>
      </c>
      <c r="U268" s="44">
        <f>Concentrations!U66*VLOOKUP(IF(ISBLANK($A268),$B268,$A268),Radionuclide_specific,9,FALSE)*VLOOKUP($B$254,Other_food_cons,5,FALSE)*Other_F_local_coll</f>
        <v>2.7283357740162533E-14</v>
      </c>
      <c r="V268" s="44">
        <f>Concentrations!V66*VLOOKUP(IF(ISBLANK($A268),$B268,$A268),Radionuclide_specific,9,FALSE)*VLOOKUP($B$254,Other_food_cons,5,FALSE)*Other_F_local_coll</f>
        <v>1.3206588394723863E-14</v>
      </c>
      <c r="W268" s="57">
        <f t="shared" si="206"/>
        <v>2.3210501779486267E-10</v>
      </c>
      <c r="X268" s="57">
        <f t="shared" si="207"/>
        <v>3.5296947192300744E-11</v>
      </c>
      <c r="Y268" s="57">
        <f t="shared" si="208"/>
        <v>2.7715415538850684E-12</v>
      </c>
      <c r="Z268" s="57">
        <f t="shared" si="209"/>
        <v>7.5434988172340736E-13</v>
      </c>
      <c r="AA268" s="57">
        <f t="shared" si="210"/>
        <v>3.6514524672542455E-13</v>
      </c>
    </row>
    <row r="269" spans="1:27">
      <c r="A269" s="2"/>
      <c r="B269" s="107" t="s">
        <v>146</v>
      </c>
      <c r="C269" s="57">
        <f>Concentrations!C67*VLOOKUP(IF(ISBLANK($A269),$B269,$A269),Radionuclide_specific,9,FALSE)*VLOOKUP($B$254,Other_food_cons,2,FALSE)*Other_F_local</f>
        <v>0</v>
      </c>
      <c r="D269" s="57">
        <f>Concentrations!D67*VLOOKUP(IF(ISBLANK($A269),$B269,$A269),Radionuclide_specific,9,FALSE)*VLOOKUP($B$254,Other_food_cons,2,FALSE)*Other_F_local_coll</f>
        <v>0</v>
      </c>
      <c r="E269" s="57">
        <f>Concentrations!E67*VLOOKUP(IF(ISBLANK($A269),$B269,$A269),Radionuclide_specific,9,FALSE)*VLOOKUP($B$254,Other_food_cons,2,FALSE)*Other_F_local_coll</f>
        <v>0</v>
      </c>
      <c r="F269" s="57">
        <f>Concentrations!F67*VLOOKUP(IF(ISBLANK($A269),$B269,$A269),Radionuclide_specific,9,FALSE)*VLOOKUP($B$254,Other_food_cons,2,FALSE)*Other_F_local_coll</f>
        <v>0</v>
      </c>
      <c r="G269" s="57">
        <f>Concentrations!G67*VLOOKUP(IF(ISBLANK($A269),$B269,$A269),Radionuclide_specific,9,FALSE)*VLOOKUP($B$254,Other_food_cons,2,FALSE)*Other_F_local_coll</f>
        <v>0</v>
      </c>
      <c r="H269" s="44">
        <f>Concentrations!H67*VLOOKUP(IF(ISBLANK($A269),$B269,$A269),Radionuclide_specific,9,FALSE)*VLOOKUP($B$254,Other_food_cons,3,FALSE)*Other_F_local</f>
        <v>0</v>
      </c>
      <c r="I269" s="44">
        <f>Concentrations!I67*VLOOKUP(IF(ISBLANK($A269),$B269,$A269),Radionuclide_specific,9,FALSE)*VLOOKUP($B$254,Other_food_cons,3,FALSE)*Other_F_local_coll</f>
        <v>0</v>
      </c>
      <c r="J269" s="44">
        <f>Concentrations!J67*VLOOKUP(IF(ISBLANK($A269),$B269,$A269),Radionuclide_specific,9,FALSE)*VLOOKUP($B$254,Other_food_cons,3,FALSE)*Other_F_local_coll</f>
        <v>0</v>
      </c>
      <c r="K269" s="44">
        <f>Concentrations!K67*VLOOKUP(IF(ISBLANK($A269),$B269,$A269),Radionuclide_specific,9,FALSE)*VLOOKUP($B$254,Other_food_cons,3,FALSE)*Other_F_local_coll</f>
        <v>0</v>
      </c>
      <c r="L269" s="44">
        <f>Concentrations!L67*VLOOKUP(IF(ISBLANK($A269),$B269,$A269),Radionuclide_specific,9,FALSE)*VLOOKUP($B$254,Other_food_cons,3,FALSE)*Other_F_local_coll</f>
        <v>0</v>
      </c>
      <c r="M269" s="57">
        <f>Concentrations!M67*VLOOKUP(IF(ISBLANK($A269),$B269,$A269),Radionuclide_specific,9,FALSE)*VLOOKUP($B$254,Other_food_cons,4,FALSE)*Other_F_local</f>
        <v>0</v>
      </c>
      <c r="N269" s="57">
        <f>Concentrations!N67*VLOOKUP(IF(ISBLANK($A269),$B269,$A269),Radionuclide_specific,9,FALSE)*VLOOKUP($B$254,Other_food_cons,4,FALSE)*Other_F_local_coll</f>
        <v>0</v>
      </c>
      <c r="O269" s="57">
        <f>Concentrations!O67*VLOOKUP(IF(ISBLANK($A269),$B269,$A269),Radionuclide_specific,9,FALSE)*VLOOKUP($B$254,Other_food_cons,4,FALSE)*Other_F_local_coll</f>
        <v>0</v>
      </c>
      <c r="P269" s="57">
        <f>Concentrations!P67*VLOOKUP(IF(ISBLANK($A269),$B269,$A269),Radionuclide_specific,9,FALSE)*VLOOKUP($B$254,Other_food_cons,4,FALSE)*Other_F_local_coll</f>
        <v>0</v>
      </c>
      <c r="Q269" s="57">
        <f>Concentrations!Q67*VLOOKUP(IF(ISBLANK($A269),$B269,$A269),Radionuclide_specific,9,FALSE)*VLOOKUP($B$254,Other_food_cons,4,FALSE)*Other_F_local_coll</f>
        <v>0</v>
      </c>
      <c r="R269" s="44">
        <f>Concentrations!R67*VLOOKUP(IF(ISBLANK($A269),$B269,$A269),Radionuclide_specific,9,FALSE)*VLOOKUP($B$254,Other_food_cons,5,FALSE)*Other_F_local</f>
        <v>0</v>
      </c>
      <c r="S269" s="44">
        <f>Concentrations!S67*VLOOKUP(IF(ISBLANK($A269),$B269,$A269),Radionuclide_specific,9,FALSE)*VLOOKUP($B$254,Other_food_cons,5,FALSE)*Other_F_local_coll</f>
        <v>0</v>
      </c>
      <c r="T269" s="44">
        <f>Concentrations!T67*VLOOKUP(IF(ISBLANK($A269),$B269,$A269),Radionuclide_specific,9,FALSE)*VLOOKUP($B$254,Other_food_cons,5,FALSE)*Other_F_local_coll</f>
        <v>0</v>
      </c>
      <c r="U269" s="44">
        <f>Concentrations!U67*VLOOKUP(IF(ISBLANK($A269),$B269,$A269),Radionuclide_specific,9,FALSE)*VLOOKUP($B$254,Other_food_cons,5,FALSE)*Other_F_local_coll</f>
        <v>0</v>
      </c>
      <c r="V269" s="44">
        <f>Concentrations!V67*VLOOKUP(IF(ISBLANK($A269),$B269,$A269),Radionuclide_specific,9,FALSE)*VLOOKUP($B$254,Other_food_cons,5,FALSE)*Other_F_local_coll</f>
        <v>0</v>
      </c>
      <c r="W269" s="57">
        <f t="shared" si="206"/>
        <v>0</v>
      </c>
      <c r="X269" s="57">
        <f t="shared" si="207"/>
        <v>0</v>
      </c>
      <c r="Y269" s="57">
        <f t="shared" si="208"/>
        <v>0</v>
      </c>
      <c r="Z269" s="57">
        <f t="shared" si="209"/>
        <v>0</v>
      </c>
      <c r="AA269" s="57">
        <f t="shared" si="210"/>
        <v>0</v>
      </c>
    </row>
    <row r="270" spans="1:27">
      <c r="A270" s="4" t="s">
        <v>263</v>
      </c>
      <c r="B270" s="107"/>
      <c r="C270" s="57">
        <f>Concentrations!C68*VLOOKUP(IF(ISBLANK($A270),$B270,$A270),Radionuclide_specific,9,FALSE)*VLOOKUP($B$254,Other_food_cons,2,FALSE)*Other_F_local</f>
        <v>2.5948187453076038E-13</v>
      </c>
      <c r="D270" s="57">
        <f>Concentrations!D68*VLOOKUP(IF(ISBLANK($A270),$B270,$A270),Radionuclide_specific,9,FALSE)*VLOOKUP($B$254,Other_food_cons,2,FALSE)*Other_F_local_coll</f>
        <v>3.9441562245620568E-14</v>
      </c>
      <c r="E270" s="57">
        <f>Concentrations!E68*VLOOKUP(IF(ISBLANK($A270),$B270,$A270),Radionuclide_specific,9,FALSE)*VLOOKUP($B$254,Other_food_cons,2,FALSE)*Other_F_local_coll</f>
        <v>3.0888477566024574E-15</v>
      </c>
      <c r="F270" s="57">
        <f>Concentrations!F68*VLOOKUP(IF(ISBLANK($A270),$B270,$A270),Radionuclide_specific,9,FALSE)*VLOOKUP($B$254,Other_food_cons,2,FALSE)*Other_F_local_coll</f>
        <v>8.3674398161603653E-16</v>
      </c>
      <c r="G270" s="57">
        <f>Concentrations!G68*VLOOKUP(IF(ISBLANK($A270),$B270,$A270),Radionuclide_specific,9,FALSE)*VLOOKUP($B$254,Other_food_cons,2,FALSE)*Other_F_local_coll</f>
        <v>4.029041245102285E-16</v>
      </c>
      <c r="H270" s="44">
        <f>Concentrations!H68*VLOOKUP(IF(ISBLANK($A270),$B270,$A270),Radionuclide_specific,9,FALSE)*VLOOKUP($B$254,Other_food_cons,3,FALSE)*Other_F_local</f>
        <v>3.5521783694821158E-12</v>
      </c>
      <c r="I270" s="44">
        <f>Concentrations!I68*VLOOKUP(IF(ISBLANK($A270),$B270,$A270),Radionuclide_specific,9,FALSE)*VLOOKUP($B$254,Other_food_cons,3,FALSE)*Other_F_local_coll</f>
        <v>5.3993545607312635E-13</v>
      </c>
      <c r="J270" s="44">
        <f>Concentrations!J68*VLOOKUP(IF(ISBLANK($A270),$B270,$A270),Radionuclide_specific,9,FALSE)*VLOOKUP($B$254,Other_food_cons,3,FALSE)*Other_F_local_coll</f>
        <v>4.2284796221193908E-14</v>
      </c>
      <c r="K270" s="44">
        <f>Concentrations!K68*VLOOKUP(IF(ISBLANK($A270),$B270,$A270),Radionuclide_specific,9,FALSE)*VLOOKUP($B$254,Other_food_cons,3,FALSE)*Other_F_local_coll</f>
        <v>1.1454610761024379E-14</v>
      </c>
      <c r="L270" s="44">
        <f>Concentrations!L68*VLOOKUP(IF(ISBLANK($A270),$B270,$A270),Radionuclide_specific,9,FALSE)*VLOOKUP($B$254,Other_food_cons,3,FALSE)*Other_F_local_coll</f>
        <v>5.5155579504290279E-15</v>
      </c>
      <c r="M270" s="57">
        <f>Concentrations!M68*VLOOKUP(IF(ISBLANK($A270),$B270,$A270),Radionuclide_specific,9,FALSE)*VLOOKUP($B$254,Other_food_cons,4,FALSE)*Other_F_local</f>
        <v>8.7417479263843508E-15</v>
      </c>
      <c r="N270" s="57">
        <f>Concentrations!N68*VLOOKUP(IF(ISBLANK($A270),$B270,$A270),Radionuclide_specific,9,FALSE)*VLOOKUP($B$254,Other_food_cons,4,FALSE)*Other_F_local_coll</f>
        <v>1.3287563749780904E-15</v>
      </c>
      <c r="O270" s="57">
        <f>Concentrations!O68*VLOOKUP(IF(ISBLANK($A270),$B270,$A270),Radionuclide_specific,9,FALSE)*VLOOKUP($B$254,Other_food_cons,4,FALSE)*Other_F_local_coll</f>
        <v>1.0406094267673224E-16</v>
      </c>
      <c r="P270" s="57">
        <f>Concentrations!P68*VLOOKUP(IF(ISBLANK($A270),$B270,$A270),Radionuclide_specific,9,FALSE)*VLOOKUP($B$254,Other_food_cons,4,FALSE)*Other_F_local_coll</f>
        <v>2.8189271329390903E-17</v>
      </c>
      <c r="Q270" s="57">
        <f>Concentrations!Q68*VLOOKUP(IF(ISBLANK($A270),$B270,$A270),Radionuclide_specific,9,FALSE)*VLOOKUP($B$254,Other_food_cons,4,FALSE)*Other_F_local_coll</f>
        <v>1.3573534958224858E-17</v>
      </c>
      <c r="R270" s="44">
        <f>Concentrations!R68*VLOOKUP(IF(ISBLANK($A270),$B270,$A270),Radionuclide_specific,9,FALSE)*VLOOKUP($B$254,Other_food_cons,5,FALSE)*Other_F_local</f>
        <v>6.1749291931073343E-12</v>
      </c>
      <c r="S270" s="44">
        <f>Concentrations!S68*VLOOKUP(IF(ISBLANK($A270),$B270,$A270),Radionuclide_specific,9,FALSE)*VLOOKUP($B$254,Other_food_cons,5,FALSE)*Other_F_local_coll</f>
        <v>9.385967885913774E-13</v>
      </c>
      <c r="T270" s="44">
        <f>Concentrations!T68*VLOOKUP(IF(ISBLANK($A270),$B270,$A270),Radionuclide_specific,9,FALSE)*VLOOKUP($B$254,Other_food_cons,5,FALSE)*Other_F_local_coll</f>
        <v>7.3505774612582979E-14</v>
      </c>
      <c r="U270" s="44">
        <f>Concentrations!U68*VLOOKUP(IF(ISBLANK($A270),$B270,$A270),Radionuclide_specific,9,FALSE)*VLOOKUP($B$254,Other_food_cons,5,FALSE)*Other_F_local_coll</f>
        <v>1.9912122373022339E-14</v>
      </c>
      <c r="V270" s="44">
        <f>Concentrations!V68*VLOOKUP(IF(ISBLANK($A270),$B270,$A270),Radionuclide_specific,9,FALSE)*VLOOKUP($B$254,Other_food_cons,5,FALSE)*Other_F_local_coll</f>
        <v>9.5879700459256244E-15</v>
      </c>
      <c r="W270" s="57">
        <f t="shared" ref="W270:W271" si="216">C270+H270+M270+R270</f>
        <v>9.9953311850465947E-12</v>
      </c>
      <c r="X270" s="57">
        <f t="shared" ref="X270:X271" si="217">D270+I270+N270+S270</f>
        <v>1.5193025632851023E-12</v>
      </c>
      <c r="Y270" s="57">
        <f t="shared" ref="Y270:Y271" si="218">E270+J270+O270+T270</f>
        <v>1.1898347953305608E-13</v>
      </c>
      <c r="Z270" s="57">
        <f t="shared" ref="Z270:Z271" si="219">F270+K270+P270+U270</f>
        <v>3.2231666386992146E-14</v>
      </c>
      <c r="AA270" s="57">
        <f t="shared" ref="AA270:AA271" si="220">G270+L270+Q270+V270</f>
        <v>1.5520005655823106E-14</v>
      </c>
    </row>
    <row r="271" spans="1:27">
      <c r="A271" s="2"/>
      <c r="B271" s="107" t="s">
        <v>264</v>
      </c>
      <c r="C271" s="57">
        <f>Concentrations!C69*VLOOKUP(IF(ISBLANK($A271),$B271,$A271),Radionuclide_specific,9,FALSE)*VLOOKUP($B$254,Other_food_cons,2,FALSE)*Other_F_local</f>
        <v>0</v>
      </c>
      <c r="D271" s="57">
        <f>Concentrations!D69*VLOOKUP(IF(ISBLANK($A271),$B271,$A271),Radionuclide_specific,9,FALSE)*VLOOKUP($B$254,Other_food_cons,2,FALSE)*Other_F_local_coll</f>
        <v>0</v>
      </c>
      <c r="E271" s="57">
        <f>Concentrations!E69*VLOOKUP(IF(ISBLANK($A271),$B271,$A271),Radionuclide_specific,9,FALSE)*VLOOKUP($B$254,Other_food_cons,2,FALSE)*Other_F_local_coll</f>
        <v>0</v>
      </c>
      <c r="F271" s="57">
        <f>Concentrations!F69*VLOOKUP(IF(ISBLANK($A271),$B271,$A271),Radionuclide_specific,9,FALSE)*VLOOKUP($B$254,Other_food_cons,2,FALSE)*Other_F_local_coll</f>
        <v>0</v>
      </c>
      <c r="G271" s="57">
        <f>Concentrations!G69*VLOOKUP(IF(ISBLANK($A271),$B271,$A271),Radionuclide_specific,9,FALSE)*VLOOKUP($B$254,Other_food_cons,2,FALSE)*Other_F_local_coll</f>
        <v>0</v>
      </c>
      <c r="H271" s="44">
        <f>Concentrations!H69*VLOOKUP(IF(ISBLANK($A271),$B271,$A271),Radionuclide_specific,9,FALSE)*VLOOKUP($B$254,Other_food_cons,3,FALSE)*Other_F_local</f>
        <v>0</v>
      </c>
      <c r="I271" s="44">
        <f>Concentrations!I69*VLOOKUP(IF(ISBLANK($A271),$B271,$A271),Radionuclide_specific,9,FALSE)*VLOOKUP($B$254,Other_food_cons,3,FALSE)*Other_F_local_coll</f>
        <v>0</v>
      </c>
      <c r="J271" s="44">
        <f>Concentrations!J69*VLOOKUP(IF(ISBLANK($A271),$B271,$A271),Radionuclide_specific,9,FALSE)*VLOOKUP($B$254,Other_food_cons,3,FALSE)*Other_F_local_coll</f>
        <v>0</v>
      </c>
      <c r="K271" s="44">
        <f>Concentrations!K69*VLOOKUP(IF(ISBLANK($A271),$B271,$A271),Radionuclide_specific,9,FALSE)*VLOOKUP($B$254,Other_food_cons,3,FALSE)*Other_F_local_coll</f>
        <v>0</v>
      </c>
      <c r="L271" s="44">
        <f>Concentrations!L69*VLOOKUP(IF(ISBLANK($A271),$B271,$A271),Radionuclide_specific,9,FALSE)*VLOOKUP($B$254,Other_food_cons,3,FALSE)*Other_F_local_coll</f>
        <v>0</v>
      </c>
      <c r="M271" s="57">
        <f>Concentrations!M69*VLOOKUP(IF(ISBLANK($A271),$B271,$A271),Radionuclide_specific,9,FALSE)*VLOOKUP($B$254,Other_food_cons,4,FALSE)*Other_F_local</f>
        <v>0</v>
      </c>
      <c r="N271" s="57">
        <f>Concentrations!N69*VLOOKUP(IF(ISBLANK($A271),$B271,$A271),Radionuclide_specific,9,FALSE)*VLOOKUP($B$254,Other_food_cons,4,FALSE)*Other_F_local_coll</f>
        <v>0</v>
      </c>
      <c r="O271" s="57">
        <f>Concentrations!O69*VLOOKUP(IF(ISBLANK($A271),$B271,$A271),Radionuclide_specific,9,FALSE)*VLOOKUP($B$254,Other_food_cons,4,FALSE)*Other_F_local_coll</f>
        <v>0</v>
      </c>
      <c r="P271" s="57">
        <f>Concentrations!P69*VLOOKUP(IF(ISBLANK($A271),$B271,$A271),Radionuclide_specific,9,FALSE)*VLOOKUP($B$254,Other_food_cons,4,FALSE)*Other_F_local_coll</f>
        <v>0</v>
      </c>
      <c r="Q271" s="57">
        <f>Concentrations!Q69*VLOOKUP(IF(ISBLANK($A271),$B271,$A271),Radionuclide_specific,9,FALSE)*VLOOKUP($B$254,Other_food_cons,4,FALSE)*Other_F_local_coll</f>
        <v>0</v>
      </c>
      <c r="R271" s="44">
        <f>Concentrations!R69*VLOOKUP(IF(ISBLANK($A271),$B271,$A271),Radionuclide_specific,9,FALSE)*VLOOKUP($B$254,Other_food_cons,5,FALSE)*Other_F_local</f>
        <v>0</v>
      </c>
      <c r="S271" s="44">
        <f>Concentrations!S69*VLOOKUP(IF(ISBLANK($A271),$B271,$A271),Radionuclide_specific,9,FALSE)*VLOOKUP($B$254,Other_food_cons,5,FALSE)*Other_F_local_coll</f>
        <v>0</v>
      </c>
      <c r="T271" s="44">
        <f>Concentrations!T69*VLOOKUP(IF(ISBLANK($A271),$B271,$A271),Radionuclide_specific,9,FALSE)*VLOOKUP($B$254,Other_food_cons,5,FALSE)*Other_F_local_coll</f>
        <v>0</v>
      </c>
      <c r="U271" s="44">
        <f>Concentrations!U69*VLOOKUP(IF(ISBLANK($A271),$B271,$A271),Radionuclide_specific,9,FALSE)*VLOOKUP($B$254,Other_food_cons,5,FALSE)*Other_F_local_coll</f>
        <v>0</v>
      </c>
      <c r="V271" s="44">
        <f>Concentrations!V69*VLOOKUP(IF(ISBLANK($A271),$B271,$A271),Radionuclide_specific,9,FALSE)*VLOOKUP($B$254,Other_food_cons,5,FALSE)*Other_F_local_coll</f>
        <v>0</v>
      </c>
      <c r="W271" s="57">
        <f t="shared" si="216"/>
        <v>0</v>
      </c>
      <c r="X271" s="57">
        <f t="shared" si="217"/>
        <v>0</v>
      </c>
      <c r="Y271" s="57">
        <f t="shared" si="218"/>
        <v>0</v>
      </c>
      <c r="Z271" s="57">
        <f t="shared" si="219"/>
        <v>0</v>
      </c>
      <c r="AA271" s="57">
        <f t="shared" si="220"/>
        <v>0</v>
      </c>
    </row>
    <row r="272" spans="1:27">
      <c r="A272" s="4" t="s">
        <v>166</v>
      </c>
      <c r="B272" s="107"/>
      <c r="C272" s="57">
        <f>Concentrations!C70*VLOOKUP(IF(ISBLANK($A272),$B272,$A272),Radionuclide_specific,9,FALSE)*VLOOKUP($B$254,Other_food_cons,2,FALSE)*Other_F_local</f>
        <v>2.5142229466336374E-10</v>
      </c>
      <c r="D272" s="57">
        <f>Concentrations!D70*VLOOKUP(IF(ISBLANK($A272),$B272,$A272),Radionuclide_specific,9,FALSE)*VLOOKUP($B$254,Other_food_cons,2,FALSE)*Other_F_local_coll</f>
        <v>3.8235236170633419E-11</v>
      </c>
      <c r="E272" s="57">
        <f>Concentrations!E70*VLOOKUP(IF(ISBLANK($A272),$B272,$A272),Radionuclide_specific,9,FALSE)*VLOOKUP($B$254,Other_food_cons,2,FALSE)*Other_F_local_coll</f>
        <v>3.0025413802723691E-12</v>
      </c>
      <c r="F272" s="57">
        <f>Concentrations!F70*VLOOKUP(IF(ISBLANK($A272),$B272,$A272),Radionuclide_specific,9,FALSE)*VLOOKUP($B$254,Other_food_cons,2,FALSE)*Other_F_local_coll</f>
        <v>8.1736152187577905E-13</v>
      </c>
      <c r="G272" s="57">
        <f>Concentrations!G70*VLOOKUP(IF(ISBLANK($A272),$B272,$A272),Radionuclide_specific,9,FALSE)*VLOOKUP($B$254,Other_food_cons,2,FALSE)*Other_F_local_coll</f>
        <v>3.9572087836852084E-13</v>
      </c>
      <c r="H272" s="44">
        <f>Concentrations!H70*VLOOKUP(IF(ISBLANK($A272),$B272,$A272),Radionuclide_specific,9,FALSE)*VLOOKUP($B$254,Other_food_cons,3,FALSE)*Other_F_local</f>
        <v>1.2399144111318589E-10</v>
      </c>
      <c r="I272" s="44">
        <f>Concentrations!I70*VLOOKUP(IF(ISBLANK($A272),$B272,$A272),Radionuclide_specific,9,FALSE)*VLOOKUP($B$254,Other_food_cons,3,FALSE)*Other_F_local_coll</f>
        <v>1.8856092457701463E-11</v>
      </c>
      <c r="J272" s="44">
        <f>Concentrations!J70*VLOOKUP(IF(ISBLANK($A272),$B272,$A272),Radionuclide_specific,9,FALSE)*VLOOKUP($B$254,Other_food_cons,3,FALSE)*Other_F_local_coll</f>
        <v>1.4807335731320641E-12</v>
      </c>
      <c r="K272" s="44">
        <f>Concentrations!K70*VLOOKUP(IF(ISBLANK($A272),$B272,$A272),Radionuclide_specific,9,FALSE)*VLOOKUP($B$254,Other_food_cons,3,FALSE)*Other_F_local_coll</f>
        <v>4.0309008054969579E-13</v>
      </c>
      <c r="L272" s="44">
        <f>Concentrations!L70*VLOOKUP(IF(ISBLANK($A272),$B272,$A272),Radionuclide_specific,9,FALSE)*VLOOKUP($B$254,Other_food_cons,3,FALSE)*Other_F_local_coll</f>
        <v>1.9515374343864162E-13</v>
      </c>
      <c r="M272" s="57">
        <f>Concentrations!M70*VLOOKUP(IF(ISBLANK($A272),$B272,$A272),Radionuclide_specific,9,FALSE)*VLOOKUP($B$254,Other_food_cons,4,FALSE)*Other_F_local</f>
        <v>3.9070752593007205E-11</v>
      </c>
      <c r="N272" s="57">
        <f>Concentrations!N70*VLOOKUP(IF(ISBLANK($A272),$B272,$A272),Radionuclide_specific,9,FALSE)*VLOOKUP($B$254,Other_food_cons,4,FALSE)*Other_F_local_coll</f>
        <v>5.9417143366630013E-12</v>
      </c>
      <c r="O272" s="57">
        <f>Concentrations!O70*VLOOKUP(IF(ISBLANK($A272),$B272,$A272),Radionuclide_specific,9,FALSE)*VLOOKUP($B$254,Other_food_cons,4,FALSE)*Other_F_local_coll</f>
        <v>4.665916822370894E-13</v>
      </c>
      <c r="P272" s="57">
        <f>Concentrations!P70*VLOOKUP(IF(ISBLANK($A272),$B272,$A272),Radionuclide_specific,9,FALSE)*VLOOKUP($B$254,Other_food_cons,4,FALSE)*Other_F_local_coll</f>
        <v>1.2701709624840931E-13</v>
      </c>
      <c r="Q272" s="57">
        <f>Concentrations!Q70*VLOOKUP(IF(ISBLANK($A272),$B272,$A272),Radionuclide_specific,9,FALSE)*VLOOKUP($B$254,Other_food_cons,4,FALSE)*Other_F_local_coll</f>
        <v>6.1494596393391773E-14</v>
      </c>
      <c r="R272" s="44">
        <f>Concentrations!R70*VLOOKUP(IF(ISBLANK($A272),$B272,$A272),Radionuclide_specific,9,FALSE)*VLOOKUP($B$254,Other_food_cons,5,FALSE)*Other_F_local</f>
        <v>2.0887061232510636E-11</v>
      </c>
      <c r="S272" s="44">
        <f>Concentrations!S70*VLOOKUP(IF(ISBLANK($A272),$B272,$A272),Radionuclide_specific,9,FALSE)*VLOOKUP($B$254,Other_food_cons,5,FALSE)*Other_F_local_coll</f>
        <v>3.1764156802594706E-12</v>
      </c>
      <c r="T272" s="44">
        <f>Concentrations!T70*VLOOKUP(IF(ISBLANK($A272),$B272,$A272),Radionuclide_specific,9,FALSE)*VLOOKUP($B$254,Other_food_cons,5,FALSE)*Other_F_local_coll</f>
        <v>2.4943796550288361E-13</v>
      </c>
      <c r="U272" s="44">
        <f>Concentrations!U70*VLOOKUP(IF(ISBLANK($A272),$B272,$A272),Radionuclide_specific,9,FALSE)*VLOOKUP($B$254,Other_food_cons,5,FALSE)*Other_F_local_coll</f>
        <v>6.7902809412252094E-14</v>
      </c>
      <c r="V272" s="44">
        <f>Concentrations!V70*VLOOKUP(IF(ISBLANK($A272),$B272,$A272),Radionuclide_specific,9,FALSE)*VLOOKUP($B$254,Other_food_cons,5,FALSE)*Other_F_local_coll</f>
        <v>3.2874754518222108E-14</v>
      </c>
      <c r="W272" s="57">
        <f t="shared" si="206"/>
        <v>4.3537154960206749E-10</v>
      </c>
      <c r="X272" s="57">
        <f t="shared" si="207"/>
        <v>6.6209458645257353E-11</v>
      </c>
      <c r="Y272" s="57">
        <f t="shared" si="208"/>
        <v>5.1993046011444065E-12</v>
      </c>
      <c r="Z272" s="57">
        <f t="shared" si="209"/>
        <v>1.4153715080861361E-12</v>
      </c>
      <c r="AA272" s="57">
        <f t="shared" si="210"/>
        <v>6.8524397271877631E-13</v>
      </c>
    </row>
    <row r="273" spans="1:27">
      <c r="A273" s="4" t="s">
        <v>13</v>
      </c>
      <c r="B273" s="107"/>
      <c r="C273" s="57">
        <f>Concentrations!C71*VLOOKUP(IF(ISBLANK($A273),$B273,$A273),Radionuclide_specific,9,FALSE)*VLOOKUP($B$254,Other_food_cons,2,FALSE)*Other_F_local</f>
        <v>3.5103105741882633E-12</v>
      </c>
      <c r="D273" s="57">
        <f>Concentrations!D71*VLOOKUP(IF(ISBLANK($A273),$B273,$A273),Radionuclide_specific,9,FALSE)*VLOOKUP($B$254,Other_food_cons,2,FALSE)*Other_F_local_coll</f>
        <v>5.2198152532073588E-13</v>
      </c>
      <c r="E273" s="57">
        <f>Concentrations!E71*VLOOKUP(IF(ISBLANK($A273),$B273,$A273),Radionuclide_specific,9,FALSE)*VLOOKUP($B$254,Other_food_cons,2,FALSE)*Other_F_local_coll</f>
        <v>3.6183573807784792E-14</v>
      </c>
      <c r="F273" s="57">
        <f>Concentrations!F71*VLOOKUP(IF(ISBLANK($A273),$B273,$A273),Radionuclide_specific,9,FALSE)*VLOOKUP($B$254,Other_food_cons,2,FALSE)*Other_F_local_coll</f>
        <v>7.8692371236029192E-15</v>
      </c>
      <c r="G273" s="57">
        <f>Concentrations!G71*VLOOKUP(IF(ISBLANK($A273),$B273,$A273),Radionuclide_specific,9,FALSE)*VLOOKUP($B$254,Other_food_cons,2,FALSE)*Other_F_local_coll</f>
        <v>2.968722562996146E-15</v>
      </c>
      <c r="H273" s="44">
        <f>Concentrations!H71*VLOOKUP(IF(ISBLANK($A273),$B273,$A273),Radionuclide_specific,9,FALSE)*VLOOKUP($B$254,Other_food_cons,3,FALSE)*Other_F_local</f>
        <v>4.411878680711088E-12</v>
      </c>
      <c r="I273" s="44">
        <f>Concentrations!I71*VLOOKUP(IF(ISBLANK($A273),$B273,$A273),Radionuclide_specific,9,FALSE)*VLOOKUP($B$254,Other_food_cons,3,FALSE)*Other_F_local_coll</f>
        <v>6.5604427717058771E-13</v>
      </c>
      <c r="J273" s="44">
        <f>Concentrations!J71*VLOOKUP(IF(ISBLANK($A273),$B273,$A273),Radionuclide_specific,9,FALSE)*VLOOKUP($B$254,Other_food_cons,3,FALSE)*Other_F_local_coll</f>
        <v>4.5476756116206907E-14</v>
      </c>
      <c r="K273" s="44">
        <f>Concentrations!K71*VLOOKUP(IF(ISBLANK($A273),$B273,$A273),Radionuclide_specific,9,FALSE)*VLOOKUP($B$254,Other_food_cons,3,FALSE)*Other_F_local_coll</f>
        <v>9.8903270139031249E-15</v>
      </c>
      <c r="L273" s="44">
        <f>Concentrations!L71*VLOOKUP(IF(ISBLANK($A273),$B273,$A273),Radionuclide_specific,9,FALSE)*VLOOKUP($B$254,Other_food_cons,3,FALSE)*Other_F_local_coll</f>
        <v>3.731192299888572E-15</v>
      </c>
      <c r="M273" s="57">
        <f>Concentrations!M71*VLOOKUP(IF(ISBLANK($A273),$B273,$A273),Radionuclide_specific,9,FALSE)*VLOOKUP($B$254,Other_food_cons,4,FALSE)*Other_F_local</f>
        <v>1.4633886601859783E-12</v>
      </c>
      <c r="N273" s="57">
        <f>Concentrations!N71*VLOOKUP(IF(ISBLANK($A273),$B273,$A273),Radionuclide_specific,9,FALSE)*VLOOKUP($B$254,Other_food_cons,4,FALSE)*Other_F_local_coll</f>
        <v>2.1760520296913704E-13</v>
      </c>
      <c r="O273" s="57">
        <f>Concentrations!O71*VLOOKUP(IF(ISBLANK($A273),$B273,$A273),Radionuclide_specific,9,FALSE)*VLOOKUP($B$254,Other_food_cons,4,FALSE)*Other_F_local_coll</f>
        <v>1.5084315326588774E-14</v>
      </c>
      <c r="P273" s="57">
        <f>Concentrations!P71*VLOOKUP(IF(ISBLANK($A273),$B273,$A273),Radionuclide_specific,9,FALSE)*VLOOKUP($B$254,Other_food_cons,4,FALSE)*Other_F_local_coll</f>
        <v>3.2805508594230246E-15</v>
      </c>
      <c r="Q273" s="57">
        <f>Concentrations!Q71*VLOOKUP(IF(ISBLANK($A273),$B273,$A273),Radionuclide_specific,9,FALSE)*VLOOKUP($B$254,Other_food_cons,4,FALSE)*Other_F_local_coll</f>
        <v>1.2376098473655505E-15</v>
      </c>
      <c r="R273" s="44">
        <f>Concentrations!R71*VLOOKUP(IF(ISBLANK($A273),$B273,$A273),Radionuclide_specific,9,FALSE)*VLOOKUP($B$254,Other_food_cons,5,FALSE)*Other_F_local</f>
        <v>4.9246415478156729E-13</v>
      </c>
      <c r="S273" s="44">
        <f>Concentrations!S71*VLOOKUP(IF(ISBLANK($A273),$B273,$A273),Radionuclide_specific,9,FALSE)*VLOOKUP($B$254,Other_food_cons,5,FALSE)*Other_F_local_coll</f>
        <v>7.3229187345655948E-14</v>
      </c>
      <c r="T273" s="44">
        <f>Concentrations!T71*VLOOKUP(IF(ISBLANK($A273),$B273,$A273),Radionuclide_specific,9,FALSE)*VLOOKUP($B$254,Other_food_cons,5,FALSE)*Other_F_local_coll</f>
        <v>5.0762212390132321E-15</v>
      </c>
      <c r="U273" s="44">
        <f>Concentrations!U71*VLOOKUP(IF(ISBLANK($A273),$B273,$A273),Radionuclide_specific,9,FALSE)*VLOOKUP($B$254,Other_food_cons,5,FALSE)*Other_F_local_coll</f>
        <v>1.1039812936628792E-15</v>
      </c>
      <c r="V273" s="44">
        <f>Concentrations!V71*VLOOKUP(IF(ISBLANK($A273),$B273,$A273),Radionuclide_specific,9,FALSE)*VLOOKUP($B$254,Other_food_cons,5,FALSE)*Other_F_local_coll</f>
        <v>4.1648435853996797E-16</v>
      </c>
      <c r="W273" s="57">
        <f t="shared" si="206"/>
        <v>9.8780420698668957E-12</v>
      </c>
      <c r="X273" s="57">
        <f t="shared" si="207"/>
        <v>1.4688601928061166E-12</v>
      </c>
      <c r="Y273" s="57">
        <f t="shared" si="208"/>
        <v>1.0182086648959372E-13</v>
      </c>
      <c r="Z273" s="57">
        <f t="shared" si="209"/>
        <v>2.2144096290591949E-14</v>
      </c>
      <c r="AA273" s="57">
        <f t="shared" si="210"/>
        <v>8.3540090687902372E-15</v>
      </c>
    </row>
    <row r="274" spans="1:27">
      <c r="A274" s="4" t="s">
        <v>20</v>
      </c>
      <c r="B274" s="107"/>
      <c r="C274" s="57">
        <f>Concentrations!C72*VLOOKUP(IF(ISBLANK($A274),$B274,$A274),Radionuclide_specific,9,FALSE)*VLOOKUP($B$254,Other_food_cons,2,FALSE)*Other_F_local</f>
        <v>0</v>
      </c>
      <c r="D274" s="57">
        <f>Concentrations!D72*VLOOKUP(IF(ISBLANK($A274),$B274,$A274),Radionuclide_specific,9,FALSE)*VLOOKUP($B$254,Other_food_cons,2,FALSE)*Other_F_local_coll</f>
        <v>0</v>
      </c>
      <c r="E274" s="57">
        <f>Concentrations!E72*VLOOKUP(IF(ISBLANK($A274),$B274,$A274),Radionuclide_specific,9,FALSE)*VLOOKUP($B$254,Other_food_cons,2,FALSE)*Other_F_local_coll</f>
        <v>0</v>
      </c>
      <c r="F274" s="57">
        <f>Concentrations!F72*VLOOKUP(IF(ISBLANK($A274),$B274,$A274),Radionuclide_specific,9,FALSE)*VLOOKUP($B$254,Other_food_cons,2,FALSE)*Other_F_local_coll</f>
        <v>0</v>
      </c>
      <c r="G274" s="57">
        <f>Concentrations!G72*VLOOKUP(IF(ISBLANK($A274),$B274,$A274),Radionuclide_specific,9,FALSE)*VLOOKUP($B$254,Other_food_cons,2,FALSE)*Other_F_local_coll</f>
        <v>0</v>
      </c>
      <c r="H274" s="44">
        <f>Concentrations!H72*VLOOKUP(IF(ISBLANK($A274),$B274,$A274),Radionuclide_specific,9,FALSE)*VLOOKUP($B$254,Other_food_cons,3,FALSE)*Other_F_local</f>
        <v>0</v>
      </c>
      <c r="I274" s="44">
        <f>Concentrations!I72*VLOOKUP(IF(ISBLANK($A274),$B274,$A274),Radionuclide_specific,9,FALSE)*VLOOKUP($B$254,Other_food_cons,3,FALSE)*Other_F_local_coll</f>
        <v>0</v>
      </c>
      <c r="J274" s="44">
        <f>Concentrations!J72*VLOOKUP(IF(ISBLANK($A274),$B274,$A274),Radionuclide_specific,9,FALSE)*VLOOKUP($B$254,Other_food_cons,3,FALSE)*Other_F_local_coll</f>
        <v>0</v>
      </c>
      <c r="K274" s="44">
        <f>Concentrations!K72*VLOOKUP(IF(ISBLANK($A274),$B274,$A274),Radionuclide_specific,9,FALSE)*VLOOKUP($B$254,Other_food_cons,3,FALSE)*Other_F_local_coll</f>
        <v>0</v>
      </c>
      <c r="L274" s="44">
        <f>Concentrations!L72*VLOOKUP(IF(ISBLANK($A274),$B274,$A274),Radionuclide_specific,9,FALSE)*VLOOKUP($B$254,Other_food_cons,3,FALSE)*Other_F_local_coll</f>
        <v>0</v>
      </c>
      <c r="M274" s="57">
        <f>Concentrations!M72*VLOOKUP(IF(ISBLANK($A274),$B274,$A274),Radionuclide_specific,9,FALSE)*VLOOKUP($B$254,Other_food_cons,4,FALSE)*Other_F_local</f>
        <v>0</v>
      </c>
      <c r="N274" s="57">
        <f>Concentrations!N72*VLOOKUP(IF(ISBLANK($A274),$B274,$A274),Radionuclide_specific,9,FALSE)*VLOOKUP($B$254,Other_food_cons,4,FALSE)*Other_F_local_coll</f>
        <v>0</v>
      </c>
      <c r="O274" s="57">
        <f>Concentrations!O72*VLOOKUP(IF(ISBLANK($A274),$B274,$A274),Radionuclide_specific,9,FALSE)*VLOOKUP($B$254,Other_food_cons,4,FALSE)*Other_F_local_coll</f>
        <v>0</v>
      </c>
      <c r="P274" s="57">
        <f>Concentrations!P72*VLOOKUP(IF(ISBLANK($A274),$B274,$A274),Radionuclide_specific,9,FALSE)*VLOOKUP($B$254,Other_food_cons,4,FALSE)*Other_F_local_coll</f>
        <v>0</v>
      </c>
      <c r="Q274" s="57">
        <f>Concentrations!Q72*VLOOKUP(IF(ISBLANK($A274),$B274,$A274),Radionuclide_specific,9,FALSE)*VLOOKUP($B$254,Other_food_cons,4,FALSE)*Other_F_local_coll</f>
        <v>0</v>
      </c>
      <c r="R274" s="44">
        <f>Concentrations!R72*VLOOKUP(IF(ISBLANK($A274),$B274,$A274),Radionuclide_specific,9,FALSE)*VLOOKUP($B$254,Other_food_cons,5,FALSE)*Other_F_local</f>
        <v>0</v>
      </c>
      <c r="S274" s="44">
        <f>Concentrations!S72*VLOOKUP(IF(ISBLANK($A274),$B274,$A274),Radionuclide_specific,9,FALSE)*VLOOKUP($B$254,Other_food_cons,5,FALSE)*Other_F_local_coll</f>
        <v>0</v>
      </c>
      <c r="T274" s="44">
        <f>Concentrations!T72*VLOOKUP(IF(ISBLANK($A274),$B274,$A274),Radionuclide_specific,9,FALSE)*VLOOKUP($B$254,Other_food_cons,5,FALSE)*Other_F_local_coll</f>
        <v>0</v>
      </c>
      <c r="U274" s="44">
        <f>Concentrations!U72*VLOOKUP(IF(ISBLANK($A274),$B274,$A274),Radionuclide_specific,9,FALSE)*VLOOKUP($B$254,Other_food_cons,5,FALSE)*Other_F_local_coll</f>
        <v>0</v>
      </c>
      <c r="V274" s="44">
        <f>Concentrations!V72*VLOOKUP(IF(ISBLANK($A274),$B274,$A274),Radionuclide_specific,9,FALSE)*VLOOKUP($B$254,Other_food_cons,5,FALSE)*Other_F_local_coll</f>
        <v>0</v>
      </c>
      <c r="W274" s="57">
        <f t="shared" si="206"/>
        <v>0</v>
      </c>
      <c r="X274" s="57">
        <f t="shared" si="207"/>
        <v>0</v>
      </c>
      <c r="Y274" s="57">
        <f t="shared" si="208"/>
        <v>0</v>
      </c>
      <c r="Z274" s="57">
        <f t="shared" si="209"/>
        <v>0</v>
      </c>
      <c r="AA274" s="57">
        <f t="shared" si="210"/>
        <v>0</v>
      </c>
    </row>
    <row r="275" spans="1:27">
      <c r="A275" s="4" t="s">
        <v>167</v>
      </c>
      <c r="B275" s="107"/>
      <c r="C275" s="57">
        <f>Concentrations!C73*VLOOKUP(IF(ISBLANK($A275),$B275,$A275),Radionuclide_specific,9,FALSE)*VLOOKUP($B$254,Other_food_cons,2,FALSE)*Other_F_local</f>
        <v>0</v>
      </c>
      <c r="D275" s="57">
        <f>Concentrations!D73*VLOOKUP(IF(ISBLANK($A275),$B275,$A275),Radionuclide_specific,9,FALSE)*VLOOKUP($B$254,Other_food_cons,2,FALSE)*Other_F_local_coll</f>
        <v>0</v>
      </c>
      <c r="E275" s="57">
        <f>Concentrations!E73*VLOOKUP(IF(ISBLANK($A275),$B275,$A275),Radionuclide_specific,9,FALSE)*VLOOKUP($B$254,Other_food_cons,2,FALSE)*Other_F_local_coll</f>
        <v>0</v>
      </c>
      <c r="F275" s="57">
        <f>Concentrations!F73*VLOOKUP(IF(ISBLANK($A275),$B275,$A275),Radionuclide_specific,9,FALSE)*VLOOKUP($B$254,Other_food_cons,2,FALSE)*Other_F_local_coll</f>
        <v>0</v>
      </c>
      <c r="G275" s="57">
        <f>Concentrations!G73*VLOOKUP(IF(ISBLANK($A275),$B275,$A275),Radionuclide_specific,9,FALSE)*VLOOKUP($B$254,Other_food_cons,2,FALSE)*Other_F_local_coll</f>
        <v>0</v>
      </c>
      <c r="H275" s="44">
        <f>Concentrations!H73*VLOOKUP(IF(ISBLANK($A275),$B275,$A275),Radionuclide_specific,9,FALSE)*VLOOKUP($B$254,Other_food_cons,3,FALSE)*Other_F_local</f>
        <v>0</v>
      </c>
      <c r="I275" s="44">
        <f>Concentrations!I73*VLOOKUP(IF(ISBLANK($A275),$B275,$A275),Radionuclide_specific,9,FALSE)*VLOOKUP($B$254,Other_food_cons,3,FALSE)*Other_F_local_coll</f>
        <v>0</v>
      </c>
      <c r="J275" s="44">
        <f>Concentrations!J73*VLOOKUP(IF(ISBLANK($A275),$B275,$A275),Radionuclide_specific,9,FALSE)*VLOOKUP($B$254,Other_food_cons,3,FALSE)*Other_F_local_coll</f>
        <v>0</v>
      </c>
      <c r="K275" s="44">
        <f>Concentrations!K73*VLOOKUP(IF(ISBLANK($A275),$B275,$A275),Radionuclide_specific,9,FALSE)*VLOOKUP($B$254,Other_food_cons,3,FALSE)*Other_F_local_coll</f>
        <v>0</v>
      </c>
      <c r="L275" s="44">
        <f>Concentrations!L73*VLOOKUP(IF(ISBLANK($A275),$B275,$A275),Radionuclide_specific,9,FALSE)*VLOOKUP($B$254,Other_food_cons,3,FALSE)*Other_F_local_coll</f>
        <v>0</v>
      </c>
      <c r="M275" s="57">
        <f>Concentrations!M73*VLOOKUP(IF(ISBLANK($A275),$B275,$A275),Radionuclide_specific,9,FALSE)*VLOOKUP($B$254,Other_food_cons,4,FALSE)*Other_F_local</f>
        <v>0</v>
      </c>
      <c r="N275" s="57">
        <f>Concentrations!N73*VLOOKUP(IF(ISBLANK($A275),$B275,$A275),Radionuclide_specific,9,FALSE)*VLOOKUP($B$254,Other_food_cons,4,FALSE)*Other_F_local_coll</f>
        <v>0</v>
      </c>
      <c r="O275" s="57">
        <f>Concentrations!O73*VLOOKUP(IF(ISBLANK($A275),$B275,$A275),Radionuclide_specific,9,FALSE)*VLOOKUP($B$254,Other_food_cons,4,FALSE)*Other_F_local_coll</f>
        <v>0</v>
      </c>
      <c r="P275" s="57">
        <f>Concentrations!P73*VLOOKUP(IF(ISBLANK($A275),$B275,$A275),Radionuclide_specific,9,FALSE)*VLOOKUP($B$254,Other_food_cons,4,FALSE)*Other_F_local_coll</f>
        <v>0</v>
      </c>
      <c r="Q275" s="57">
        <f>Concentrations!Q73*VLOOKUP(IF(ISBLANK($A275),$B275,$A275),Radionuclide_specific,9,FALSE)*VLOOKUP($B$254,Other_food_cons,4,FALSE)*Other_F_local_coll</f>
        <v>0</v>
      </c>
      <c r="R275" s="44">
        <f>Concentrations!R73*VLOOKUP(IF(ISBLANK($A275),$B275,$A275),Radionuclide_specific,9,FALSE)*VLOOKUP($B$254,Other_food_cons,5,FALSE)*Other_F_local</f>
        <v>0</v>
      </c>
      <c r="S275" s="44">
        <f>Concentrations!S73*VLOOKUP(IF(ISBLANK($A275),$B275,$A275),Radionuclide_specific,9,FALSE)*VLOOKUP($B$254,Other_food_cons,5,FALSE)*Other_F_local_coll</f>
        <v>0</v>
      </c>
      <c r="T275" s="44">
        <f>Concentrations!T73*VLOOKUP(IF(ISBLANK($A275),$B275,$A275),Radionuclide_specific,9,FALSE)*VLOOKUP($B$254,Other_food_cons,5,FALSE)*Other_F_local_coll</f>
        <v>0</v>
      </c>
      <c r="U275" s="44">
        <f>Concentrations!U73*VLOOKUP(IF(ISBLANK($A275),$B275,$A275),Radionuclide_specific,9,FALSE)*VLOOKUP($B$254,Other_food_cons,5,FALSE)*Other_F_local_coll</f>
        <v>0</v>
      </c>
      <c r="V275" s="44">
        <f>Concentrations!V73*VLOOKUP(IF(ISBLANK($A275),$B275,$A275),Radionuclide_specific,9,FALSE)*VLOOKUP($B$254,Other_food_cons,5,FALSE)*Other_F_local_coll</f>
        <v>0</v>
      </c>
      <c r="W275" s="57">
        <f t="shared" si="206"/>
        <v>0</v>
      </c>
      <c r="X275" s="57">
        <f t="shared" si="207"/>
        <v>0</v>
      </c>
      <c r="Y275" s="57">
        <f t="shared" si="208"/>
        <v>0</v>
      </c>
      <c r="Z275" s="57">
        <f t="shared" si="209"/>
        <v>0</v>
      </c>
      <c r="AA275" s="57">
        <f t="shared" si="210"/>
        <v>0</v>
      </c>
    </row>
    <row r="276" spans="1:27">
      <c r="A276" s="4"/>
      <c r="B276" s="107" t="s">
        <v>169</v>
      </c>
      <c r="C276" s="57">
        <f>Concentrations!C74*VLOOKUP(IF(ISBLANK($A276),$B276,$A276),Radionuclide_specific,9,FALSE)*VLOOKUP($B$254,Other_food_cons,2,FALSE)*Other_F_local</f>
        <v>1.7669955459028134E-22</v>
      </c>
      <c r="D276" s="57">
        <f>Concentrations!D74*VLOOKUP(IF(ISBLANK($A276),$B276,$A276),Radionuclide_specific,9,FALSE)*VLOOKUP($B$254,Other_food_cons,2,FALSE)*Other_F_local_coll</f>
        <v>3.5548209645857939E-22</v>
      </c>
      <c r="E276" s="57">
        <f>Concentrations!E74*VLOOKUP(IF(ISBLANK($A276),$B276,$A276),Radionuclide_specific,9,FALSE)*VLOOKUP($B$254,Other_food_cons,2,FALSE)*Other_F_local_coll</f>
        <v>9.6508197828977516E-23</v>
      </c>
      <c r="F276" s="57">
        <f>Concentrations!F74*VLOOKUP(IF(ISBLANK($A276),$B276,$A276),Radionuclide_specific,9,FALSE)*VLOOKUP($B$254,Other_food_cons,2,FALSE)*Other_F_local_coll</f>
        <v>3.3525918432336374E-23</v>
      </c>
      <c r="G276" s="57">
        <f>Concentrations!G74*VLOOKUP(IF(ISBLANK($A276),$B276,$A276),Radionuclide_specific,9,FALSE)*VLOOKUP($B$254,Other_food_cons,2,FALSE)*Other_F_local_coll</f>
        <v>1.8168357055670778E-23</v>
      </c>
      <c r="H276" s="44">
        <f>Concentrations!H74*VLOOKUP(IF(ISBLANK($A276),$B276,$A276),Radionuclide_specific,9,FALSE)*VLOOKUP($B$254,Other_food_cons,3,FALSE)*Other_F_local</f>
        <v>1.0645578870778013E-22</v>
      </c>
      <c r="I276" s="44">
        <f>Concentrations!I74*VLOOKUP(IF(ISBLANK($A276),$B276,$A276),Radionuclide_specific,9,FALSE)*VLOOKUP($B$254,Other_food_cons,3,FALSE)*Other_F_local_coll</f>
        <v>2.1416651014056748E-22</v>
      </c>
      <c r="J276" s="44">
        <f>Concentrations!J74*VLOOKUP(IF(ISBLANK($A276),$B276,$A276),Radionuclide_specific,9,FALSE)*VLOOKUP($B$254,Other_food_cons,3,FALSE)*Other_F_local_coll</f>
        <v>5.814307987630519E-23</v>
      </c>
      <c r="K276" s="44">
        <f>Concentrations!K74*VLOOKUP(IF(ISBLANK($A276),$B276,$A276),Radionuclide_specific,9,FALSE)*VLOOKUP($B$254,Other_food_cons,3,FALSE)*Other_F_local_coll</f>
        <v>2.0198285712392924E-23</v>
      </c>
      <c r="L276" s="44">
        <f>Concentrations!L74*VLOOKUP(IF(ISBLANK($A276),$B276,$A276),Radionuclide_specific,9,FALSE)*VLOOKUP($B$254,Other_food_cons,3,FALSE)*Other_F_local_coll</f>
        <v>1.0945849775177498E-23</v>
      </c>
      <c r="M276" s="57">
        <f>Concentrations!M74*VLOOKUP(IF(ISBLANK($A276),$B276,$A276),Radionuclide_specific,9,FALSE)*VLOOKUP($B$254,Other_food_cons,4,FALSE)*Other_F_local</f>
        <v>2.30970929840051E-23</v>
      </c>
      <c r="N276" s="57">
        <f>Concentrations!N74*VLOOKUP(IF(ISBLANK($A276),$B276,$A276),Radionuclide_specific,9,FALSE)*VLOOKUP($B$254,Other_food_cons,4,FALSE)*Other_F_local_coll</f>
        <v>4.6466461418598666E-23</v>
      </c>
      <c r="O276" s="57">
        <f>Concentrations!O74*VLOOKUP(IF(ISBLANK($A276),$B276,$A276),Radionuclide_specific,9,FALSE)*VLOOKUP($B$254,Other_food_cons,4,FALSE)*Other_F_local_coll</f>
        <v>1.2614965692150381E-23</v>
      </c>
      <c r="P276" s="57">
        <f>Concentrations!P74*VLOOKUP(IF(ISBLANK($A276),$B276,$A276),Radionuclide_specific,9,FALSE)*VLOOKUP($B$254,Other_food_cons,4,FALSE)*Other_F_local_coll</f>
        <v>4.3823045123195451E-24</v>
      </c>
      <c r="Q276" s="57">
        <f>Concentrations!Q74*VLOOKUP(IF(ISBLANK($A276),$B276,$A276),Radionuclide_specific,9,FALSE)*VLOOKUP($B$254,Other_food_cons,4,FALSE)*Other_F_local_coll</f>
        <v>2.3748573291792181E-24</v>
      </c>
      <c r="R276" s="44">
        <f>Concentrations!R74*VLOOKUP(IF(ISBLANK($A276),$B276,$A276),Radionuclide_specific,9,FALSE)*VLOOKUP($B$254,Other_food_cons,5,FALSE)*Other_F_local</f>
        <v>9.3983000956278327E-23</v>
      </c>
      <c r="S276" s="44">
        <f>Concentrations!S74*VLOOKUP(IF(ISBLANK($A276),$B276,$A276),Radionuclide_specific,9,FALSE)*VLOOKUP($B$254,Other_food_cons,5,FALSE)*Other_F_local_coll</f>
        <v>1.8907390167945583E-22</v>
      </c>
      <c r="T276" s="44">
        <f>Concentrations!T74*VLOOKUP(IF(ISBLANK($A276),$B276,$A276),Radionuclide_specific,9,FALSE)*VLOOKUP($B$254,Other_food_cons,5,FALSE)*Other_F_local_coll</f>
        <v>5.1330803124437295E-23</v>
      </c>
      <c r="U276" s="44">
        <f>Concentrations!U74*VLOOKUP(IF(ISBLANK($A276),$B276,$A276),Radionuclide_specific,9,FALSE)*VLOOKUP($B$254,Other_food_cons,5,FALSE)*Other_F_local_coll</f>
        <v>1.7831773438209222E-23</v>
      </c>
      <c r="V276" s="44">
        <f>Concentrations!V74*VLOOKUP(IF(ISBLANK($A276),$B276,$A276),Radionuclide_specific,9,FALSE)*VLOOKUP($B$254,Other_food_cons,5,FALSE)*Other_F_local_coll</f>
        <v>9.6633900549233645E-24</v>
      </c>
      <c r="W276" s="57">
        <f t="shared" si="206"/>
        <v>4.0023543723834491E-22</v>
      </c>
      <c r="X276" s="57">
        <f t="shared" si="207"/>
        <v>8.051889696972013E-22</v>
      </c>
      <c r="Y276" s="57">
        <f t="shared" si="208"/>
        <v>2.185970465218704E-22</v>
      </c>
      <c r="Z276" s="57">
        <f t="shared" si="209"/>
        <v>7.5938282095258063E-23</v>
      </c>
      <c r="AA276" s="57">
        <f t="shared" si="210"/>
        <v>4.1152454214950857E-23</v>
      </c>
    </row>
    <row r="277" spans="1:27">
      <c r="A277" s="4" t="s">
        <v>168</v>
      </c>
      <c r="B277" s="107"/>
      <c r="C277" s="57">
        <f>Concentrations!C75*VLOOKUP(IF(ISBLANK($A277),$B277,$A277),Radionuclide_specific,9,FALSE)*VLOOKUP($B$254,Other_food_cons,2,FALSE)*Other_F_local</f>
        <v>0</v>
      </c>
      <c r="D277" s="57">
        <f>Concentrations!D75*VLOOKUP(IF(ISBLANK($A277),$B277,$A277),Radionuclide_specific,9,FALSE)*VLOOKUP($B$254,Other_food_cons,2,FALSE)*Other_F_local_coll</f>
        <v>0</v>
      </c>
      <c r="E277" s="57">
        <f>Concentrations!E75*VLOOKUP(IF(ISBLANK($A277),$B277,$A277),Radionuclide_specific,9,FALSE)*VLOOKUP($B$254,Other_food_cons,2,FALSE)*Other_F_local_coll</f>
        <v>0</v>
      </c>
      <c r="F277" s="57">
        <f>Concentrations!F75*VLOOKUP(IF(ISBLANK($A277),$B277,$A277),Radionuclide_specific,9,FALSE)*VLOOKUP($B$254,Other_food_cons,2,FALSE)*Other_F_local_coll</f>
        <v>0</v>
      </c>
      <c r="G277" s="57">
        <f>Concentrations!G75*VLOOKUP(IF(ISBLANK($A277),$B277,$A277),Radionuclide_specific,9,FALSE)*VLOOKUP($B$254,Other_food_cons,2,FALSE)*Other_F_local_coll</f>
        <v>0</v>
      </c>
      <c r="H277" s="44">
        <f>Concentrations!H75*VLOOKUP(IF(ISBLANK($A277),$B277,$A277),Radionuclide_specific,9,FALSE)*VLOOKUP($B$254,Other_food_cons,3,FALSE)*Other_F_local</f>
        <v>0</v>
      </c>
      <c r="I277" s="44">
        <f>Concentrations!I75*VLOOKUP(IF(ISBLANK($A277),$B277,$A277),Radionuclide_specific,9,FALSE)*VLOOKUP($B$254,Other_food_cons,3,FALSE)*Other_F_local_coll</f>
        <v>0</v>
      </c>
      <c r="J277" s="44">
        <f>Concentrations!J75*VLOOKUP(IF(ISBLANK($A277),$B277,$A277),Radionuclide_specific,9,FALSE)*VLOOKUP($B$254,Other_food_cons,3,FALSE)*Other_F_local_coll</f>
        <v>0</v>
      </c>
      <c r="K277" s="44">
        <f>Concentrations!K75*VLOOKUP(IF(ISBLANK($A277),$B277,$A277),Radionuclide_specific,9,FALSE)*VLOOKUP($B$254,Other_food_cons,3,FALSE)*Other_F_local_coll</f>
        <v>0</v>
      </c>
      <c r="L277" s="44">
        <f>Concentrations!L75*VLOOKUP(IF(ISBLANK($A277),$B277,$A277),Radionuclide_specific,9,FALSE)*VLOOKUP($B$254,Other_food_cons,3,FALSE)*Other_F_local_coll</f>
        <v>0</v>
      </c>
      <c r="M277" s="57">
        <f>Concentrations!M75*VLOOKUP(IF(ISBLANK($A277),$B277,$A277),Radionuclide_specific,9,FALSE)*VLOOKUP($B$254,Other_food_cons,4,FALSE)*Other_F_local</f>
        <v>0</v>
      </c>
      <c r="N277" s="57">
        <f>Concentrations!N75*VLOOKUP(IF(ISBLANK($A277),$B277,$A277),Radionuclide_specific,9,FALSE)*VLOOKUP($B$254,Other_food_cons,4,FALSE)*Other_F_local_coll</f>
        <v>0</v>
      </c>
      <c r="O277" s="57">
        <f>Concentrations!O75*VLOOKUP(IF(ISBLANK($A277),$B277,$A277),Radionuclide_specific,9,FALSE)*VLOOKUP($B$254,Other_food_cons,4,FALSE)*Other_F_local_coll</f>
        <v>0</v>
      </c>
      <c r="P277" s="57">
        <f>Concentrations!P75*VLOOKUP(IF(ISBLANK($A277),$B277,$A277),Radionuclide_specific,9,FALSE)*VLOOKUP($B$254,Other_food_cons,4,FALSE)*Other_F_local_coll</f>
        <v>0</v>
      </c>
      <c r="Q277" s="57">
        <f>Concentrations!Q75*VLOOKUP(IF(ISBLANK($A277),$B277,$A277),Radionuclide_specific,9,FALSE)*VLOOKUP($B$254,Other_food_cons,4,FALSE)*Other_F_local_coll</f>
        <v>0</v>
      </c>
      <c r="R277" s="44">
        <f>Concentrations!R75*VLOOKUP(IF(ISBLANK($A277),$B277,$A277),Radionuclide_specific,9,FALSE)*VLOOKUP($B$254,Other_food_cons,5,FALSE)*Other_F_local</f>
        <v>0</v>
      </c>
      <c r="S277" s="44">
        <f>Concentrations!S75*VLOOKUP(IF(ISBLANK($A277),$B277,$A277),Radionuclide_specific,9,FALSE)*VLOOKUP($B$254,Other_food_cons,5,FALSE)*Other_F_local_coll</f>
        <v>0</v>
      </c>
      <c r="T277" s="44">
        <f>Concentrations!T75*VLOOKUP(IF(ISBLANK($A277),$B277,$A277),Radionuclide_specific,9,FALSE)*VLOOKUP($B$254,Other_food_cons,5,FALSE)*Other_F_local_coll</f>
        <v>0</v>
      </c>
      <c r="U277" s="44">
        <f>Concentrations!U75*VLOOKUP(IF(ISBLANK($A277),$B277,$A277),Radionuclide_specific,9,FALSE)*VLOOKUP($B$254,Other_food_cons,5,FALSE)*Other_F_local_coll</f>
        <v>0</v>
      </c>
      <c r="V277" s="44">
        <f>Concentrations!V75*VLOOKUP(IF(ISBLANK($A277),$B277,$A277),Radionuclide_specific,9,FALSE)*VLOOKUP($B$254,Other_food_cons,5,FALSE)*Other_F_local_coll</f>
        <v>0</v>
      </c>
      <c r="W277" s="57">
        <f t="shared" si="206"/>
        <v>0</v>
      </c>
      <c r="X277" s="57">
        <f t="shared" si="207"/>
        <v>0</v>
      </c>
      <c r="Y277" s="57">
        <f t="shared" si="208"/>
        <v>0</v>
      </c>
      <c r="Z277" s="57">
        <f t="shared" si="209"/>
        <v>0</v>
      </c>
      <c r="AA277" s="57">
        <f t="shared" si="210"/>
        <v>0</v>
      </c>
    </row>
    <row r="278" spans="1:27">
      <c r="A278" s="4"/>
      <c r="B278" s="107" t="s">
        <v>170</v>
      </c>
      <c r="C278" s="57">
        <f>Concentrations!C76*VLOOKUP(IF(ISBLANK($A278),$B278,$A278),Radionuclide_specific,9,FALSE)*VLOOKUP($B$254,Other_food_cons,2,FALSE)*Other_F_local</f>
        <v>9.2454476873343938E-19</v>
      </c>
      <c r="D278" s="57">
        <f>Concentrations!D76*VLOOKUP(IF(ISBLANK($A278),$B278,$A278),Radionuclide_specific,9,FALSE)*VLOOKUP($B$254,Other_food_cons,2,FALSE)*Other_F_local_coll</f>
        <v>1.0698371694889681E-22</v>
      </c>
      <c r="E278" s="57">
        <f>Concentrations!E76*VLOOKUP(IF(ISBLANK($A278),$B278,$A278),Radionuclide_specific,9,FALSE)*VLOOKUP($B$254,Other_food_cons,2,FALSE)*Other_F_local_coll</f>
        <v>4.1587478469202375E-43</v>
      </c>
      <c r="F278" s="57">
        <f>Concentrations!F76*VLOOKUP(IF(ISBLANK($A278),$B278,$A278),Radionuclide_specific,9,FALSE)*VLOOKUP($B$254,Other_food_cons,2,FALSE)*Other_F_local_coll</f>
        <v>1.2122535614443467E-78</v>
      </c>
      <c r="G278" s="57">
        <f>Concentrations!G76*VLOOKUP(IF(ISBLANK($A278),$B278,$A278),Radionuclide_specific,9,FALSE)*VLOOKUP($B$254,Other_food_cons,2,FALSE)*Other_F_local_coll</f>
        <v>7.3150648452620839E-118</v>
      </c>
      <c r="H278" s="44">
        <f>Concentrations!H76*VLOOKUP(IF(ISBLANK($A278),$B278,$A278),Radionuclide_specific,9,FALSE)*VLOOKUP($B$254,Other_food_cons,3,FALSE)*Other_F_local</f>
        <v>2.3301755434760155E-17</v>
      </c>
      <c r="I278" s="44">
        <f>Concentrations!I76*VLOOKUP(IF(ISBLANK($A278),$B278,$A278),Radionuclide_specific,9,FALSE)*VLOOKUP($B$254,Other_food_cons,3,FALSE)*Other_F_local_coll</f>
        <v>2.6963631098793682E-21</v>
      </c>
      <c r="J278" s="44">
        <f>Concentrations!J76*VLOOKUP(IF(ISBLANK($A278),$B278,$A278),Radionuclide_specific,9,FALSE)*VLOOKUP($B$254,Other_food_cons,3,FALSE)*Other_F_local_coll</f>
        <v>1.0481496247772321E-41</v>
      </c>
      <c r="K278" s="44">
        <f>Concentrations!K76*VLOOKUP(IF(ISBLANK($A278),$B278,$A278),Radionuclide_specific,9,FALSE)*VLOOKUP($B$254,Other_food_cons,3,FALSE)*Other_F_local_coll</f>
        <v>3.0553021301921819E-77</v>
      </c>
      <c r="L278" s="44">
        <f>Concentrations!L76*VLOOKUP(IF(ISBLANK($A278),$B278,$A278),Radionuclide_specific,9,FALSE)*VLOOKUP($B$254,Other_food_cons,3,FALSE)*Other_F_local_coll</f>
        <v>1.8436516843550835E-116</v>
      </c>
      <c r="M278" s="57">
        <f>Concentrations!M76*VLOOKUP(IF(ISBLANK($A278),$B278,$A278),Radionuclide_specific,9,FALSE)*VLOOKUP($B$254,Other_food_cons,4,FALSE)*Other_F_local</f>
        <v>4.1281271827551732E-22</v>
      </c>
      <c r="N278" s="57">
        <f>Concentrations!N76*VLOOKUP(IF(ISBLANK($A278),$B278,$A278),Radionuclide_specific,9,FALSE)*VLOOKUP($B$254,Other_food_cons,4,FALSE)*Other_F_local_coll</f>
        <v>4.7768632194409032E-26</v>
      </c>
      <c r="O278" s="57">
        <f>Concentrations!O76*VLOOKUP(IF(ISBLANK($A278),$B278,$A278),Radionuclide_specific,9,FALSE)*VLOOKUP($B$254,Other_food_cons,4,FALSE)*Other_F_local_coll</f>
        <v>1.8568965629014051E-46</v>
      </c>
      <c r="P278" s="57">
        <f>Concentrations!P76*VLOOKUP(IF(ISBLANK($A278),$B278,$A278),Radionuclide_specific,9,FALSE)*VLOOKUP($B$254,Other_food_cons,4,FALSE)*Other_F_local_coll</f>
        <v>5.412757768610558E-82</v>
      </c>
      <c r="Q278" s="57">
        <f>Concentrations!Q76*VLOOKUP(IF(ISBLANK($A278),$B278,$A278),Radionuclide_specific,9,FALSE)*VLOOKUP($B$254,Other_food_cons,4,FALSE)*Other_F_local_coll</f>
        <v>3.2662039797933876E-121</v>
      </c>
      <c r="R278" s="44">
        <f>Concentrations!R76*VLOOKUP(IF(ISBLANK($A278),$B278,$A278),Radionuclide_specific,9,FALSE)*VLOOKUP($B$254,Other_food_cons,5,FALSE)*Other_F_local</f>
        <v>3.4292364070528688E-23</v>
      </c>
      <c r="S278" s="44">
        <f>Concentrations!S76*VLOOKUP(IF(ISBLANK($A278),$B278,$A278),Radionuclide_specific,9,FALSE)*VLOOKUP($B$254,Other_food_cons,5,FALSE)*Other_F_local_coll</f>
        <v>3.9681416144464822E-27</v>
      </c>
      <c r="T278" s="44">
        <f>Concentrations!T76*VLOOKUP(IF(ISBLANK($A278),$B278,$A278),Radionuclide_specific,9,FALSE)*VLOOKUP($B$254,Other_food_cons,5,FALSE)*Other_F_local_coll</f>
        <v>1.5425244949412908E-47</v>
      </c>
      <c r="U278" s="44">
        <f>Concentrations!U76*VLOOKUP(IF(ISBLANK($A278),$B278,$A278),Radionuclide_specific,9,FALSE)*VLOOKUP($B$254,Other_food_cons,5,FALSE)*Other_F_local_coll</f>
        <v>4.4963793945634372E-83</v>
      </c>
      <c r="V278" s="44">
        <f>Concentrations!V76*VLOOKUP(IF(ISBLANK($A278),$B278,$A278),Radionuclide_specific,9,FALSE)*VLOOKUP($B$254,Other_food_cons,5,FALSE)*Other_F_local_coll</f>
        <v>2.7132365609174425E-122</v>
      </c>
      <c r="W278" s="57">
        <f t="shared" si="206"/>
        <v>2.4226747308575942E-17</v>
      </c>
      <c r="X278" s="57">
        <f t="shared" si="207"/>
        <v>2.8033985636020738E-21</v>
      </c>
      <c r="Y278" s="57">
        <f t="shared" si="208"/>
        <v>1.0897572147365584E-41</v>
      </c>
      <c r="Z278" s="57">
        <f t="shared" si="209"/>
        <v>3.1765861102936972E-77</v>
      </c>
      <c r="AA278" s="57">
        <f t="shared" si="210"/>
        <v>1.916837708084063E-116</v>
      </c>
    </row>
    <row r="279" spans="1:27">
      <c r="A279" s="4" t="s">
        <v>11</v>
      </c>
      <c r="B279" s="107"/>
      <c r="C279" s="57">
        <f>Concentrations!C77*VLOOKUP(IF(ISBLANK($A279),$B279,$A279),Radionuclide_specific,9,FALSE)*VLOOKUP($B$254,Other_food_cons,2,FALSE)*Other_F_local</f>
        <v>3.5360411330813359E-11</v>
      </c>
      <c r="D279" s="57">
        <f>Concentrations!D77*VLOOKUP(IF(ISBLANK($A279),$B279,$A279),Radionuclide_specific,9,FALSE)*VLOOKUP($B$254,Other_food_cons,2,FALSE)*Other_F_local_coll</f>
        <v>5.3761718257557841E-12</v>
      </c>
      <c r="E279" s="57">
        <f>Concentrations!E77*VLOOKUP(IF(ISBLANK($A279),$B279,$A279),Radionuclide_specific,9,FALSE)*VLOOKUP($B$254,Other_food_cons,2,FALSE)*Other_F_local_coll</f>
        <v>4.216185435020571E-13</v>
      </c>
      <c r="F279" s="57">
        <f>Concentrations!F77*VLOOKUP(IF(ISBLANK($A279),$B279,$A279),Radionuclide_specific,9,FALSE)*VLOOKUP($B$254,Other_food_cons,2,FALSE)*Other_F_local_coll</f>
        <v>1.1449942370191074E-13</v>
      </c>
      <c r="G279" s="57">
        <f>Concentrations!G77*VLOOKUP(IF(ISBLANK($A279),$B279,$A279),Radionuclide_specific,9,FALSE)*VLOOKUP($B$254,Other_food_cons,2,FALSE)*Other_F_local_coll</f>
        <v>5.528671086594098E-14</v>
      </c>
      <c r="H279" s="44">
        <f>Concentrations!H77*VLOOKUP(IF(ISBLANK($A279),$B279,$A279),Radionuclide_specific,9,FALSE)*VLOOKUP($B$254,Other_food_cons,3,FALSE)*Other_F_local</f>
        <v>1.270134280158325E-11</v>
      </c>
      <c r="I279" s="44">
        <f>Concentrations!I77*VLOOKUP(IF(ISBLANK($A279),$B279,$A279),Radionuclide_specific,9,FALSE)*VLOOKUP($B$254,Other_food_cons,3,FALSE)*Other_F_local_coll</f>
        <v>1.9311031390529705E-12</v>
      </c>
      <c r="J279" s="44">
        <f>Concentrations!J77*VLOOKUP(IF(ISBLANK($A279),$B279,$A279),Radionuclide_specific,9,FALSE)*VLOOKUP($B$254,Other_food_cons,3,FALSE)*Other_F_local_coll</f>
        <v>1.51443986395525E-13</v>
      </c>
      <c r="K279" s="44">
        <f>Concentrations!K77*VLOOKUP(IF(ISBLANK($A279),$B279,$A279),Radionuclide_specific,9,FALSE)*VLOOKUP($B$254,Other_food_cons,3,FALSE)*Other_F_local_coll</f>
        <v>4.1127814306685069E-14</v>
      </c>
      <c r="L279" s="44">
        <f>Concentrations!L77*VLOOKUP(IF(ISBLANK($A279),$B279,$A279),Radionuclide_specific,9,FALSE)*VLOOKUP($B$254,Other_food_cons,3,FALSE)*Other_F_local_coll</f>
        <v>1.9858803691811622E-14</v>
      </c>
      <c r="M279" s="57">
        <f>Concentrations!M77*VLOOKUP(IF(ISBLANK($A279),$B279,$A279),Radionuclide_specific,9,FALSE)*VLOOKUP($B$254,Other_food_cons,4,FALSE)*Other_F_local</f>
        <v>5.376954714667909E-12</v>
      </c>
      <c r="N279" s="57">
        <f>Concentrations!N77*VLOOKUP(IF(ISBLANK($A279),$B279,$A279),Radionuclide_specific,9,FALSE)*VLOOKUP($B$254,Other_food_cons,4,FALSE)*Other_F_local_coll</f>
        <v>8.1750837610229308E-13</v>
      </c>
      <c r="O279" s="57">
        <f>Concentrations!O77*VLOOKUP(IF(ISBLANK($A279),$B279,$A279),Radionuclide_specific,9,FALSE)*VLOOKUP($B$254,Other_food_cons,4,FALSE)*Other_F_local_coll</f>
        <v>6.4111918667057461E-14</v>
      </c>
      <c r="P279" s="57">
        <f>Concentrations!P77*VLOOKUP(IF(ISBLANK($A279),$B279,$A279),Radionuclide_specific,9,FALSE)*VLOOKUP($B$254,Other_food_cons,4,FALSE)*Other_F_local_coll</f>
        <v>1.7410946109788541E-14</v>
      </c>
      <c r="Q279" s="57">
        <f>Concentrations!Q77*VLOOKUP(IF(ISBLANK($A279),$B279,$A279),Radionuclide_specific,9,FALSE)*VLOOKUP($B$254,Other_food_cons,4,FALSE)*Other_F_local_coll</f>
        <v>8.4069763178929926E-15</v>
      </c>
      <c r="R279" s="44">
        <f>Concentrations!R77*VLOOKUP(IF(ISBLANK($A279),$B279,$A279),Radionuclide_specific,9,FALSE)*VLOOKUP($B$254,Other_food_cons,5,FALSE)*Other_F_local</f>
        <v>2.1231736115999005E-11</v>
      </c>
      <c r="S279" s="44">
        <f>Concentrations!S77*VLOOKUP(IF(ISBLANK($A279),$B279,$A279),Radionuclide_specific,9,FALSE)*VLOOKUP($B$254,Other_food_cons,5,FALSE)*Other_F_local_coll</f>
        <v>3.2280580802873211E-12</v>
      </c>
      <c r="T279" s="44">
        <f>Concentrations!T77*VLOOKUP(IF(ISBLANK($A279),$B279,$A279),Radionuclide_specific,9,FALSE)*VLOOKUP($B$254,Other_food_cons,5,FALSE)*Other_F_local_coll</f>
        <v>2.5315581239992373E-13</v>
      </c>
      <c r="U279" s="44">
        <f>Concentrations!U77*VLOOKUP(IF(ISBLANK($A279),$B279,$A279),Radionuclide_specific,9,FALSE)*VLOOKUP($B$254,Other_food_cons,5,FALSE)*Other_F_local_coll</f>
        <v>6.8749809687720392E-14</v>
      </c>
      <c r="V279" s="44">
        <f>Concentrations!V77*VLOOKUP(IF(ISBLANK($A279),$B279,$A279),Radionuclide_specific,9,FALSE)*VLOOKUP($B$254,Other_food_cons,5,FALSE)*Other_F_local_coll</f>
        <v>3.3196244377516783E-14</v>
      </c>
      <c r="W279" s="57">
        <f t="shared" si="206"/>
        <v>7.467044496306352E-11</v>
      </c>
      <c r="X279" s="57">
        <f t="shared" si="207"/>
        <v>1.135284142119837E-11</v>
      </c>
      <c r="Y279" s="57">
        <f t="shared" si="208"/>
        <v>8.9033026096456341E-13</v>
      </c>
      <c r="Z279" s="57">
        <f t="shared" si="209"/>
        <v>2.4178799380610472E-13</v>
      </c>
      <c r="AA279" s="57">
        <f t="shared" si="210"/>
        <v>1.1674873525316239E-13</v>
      </c>
    </row>
    <row r="280" spans="1:27">
      <c r="A280" s="4" t="s">
        <v>12</v>
      </c>
      <c r="B280" s="107"/>
      <c r="C280" s="57">
        <f>Concentrations!C78*VLOOKUP(IF(ISBLANK($A280),$B280,$A280),Radionuclide_specific,9,FALSE)*VLOOKUP($B$254,Other_food_cons,2,FALSE)*Other_F_local</f>
        <v>2.9023624063069027E-11</v>
      </c>
      <c r="D280" s="57">
        <f>Concentrations!D78*VLOOKUP(IF(ISBLANK($A280),$B280,$A280),Radionuclide_specific,9,FALSE)*VLOOKUP($B$254,Other_food_cons,2,FALSE)*Other_F_local_coll</f>
        <v>4.4137168853866865E-12</v>
      </c>
      <c r="E280" s="57">
        <f>Concentrations!E78*VLOOKUP(IF(ISBLANK($A280),$B280,$A280),Radionuclide_specific,9,FALSE)*VLOOKUP($B$254,Other_food_cons,2,FALSE)*Other_F_local_coll</f>
        <v>3.4656916768149089E-13</v>
      </c>
      <c r="F280" s="57">
        <f>Concentrations!F78*VLOOKUP(IF(ISBLANK($A280),$B280,$A280),Radionuclide_specific,9,FALSE)*VLOOKUP($B$254,Other_food_cons,2,FALSE)*Other_F_local_coll</f>
        <v>9.4328628288339801E-14</v>
      </c>
      <c r="G280" s="57">
        <f>Concentrations!G78*VLOOKUP(IF(ISBLANK($A280),$B280,$A280),Radionuclide_specific,9,FALSE)*VLOOKUP($B$254,Other_food_cons,2,FALSE)*Other_F_local_coll</f>
        <v>4.5660298669379813E-14</v>
      </c>
      <c r="H280" s="44">
        <f>Concentrations!H78*VLOOKUP(IF(ISBLANK($A280),$B280,$A280),Radionuclide_specific,9,FALSE)*VLOOKUP($B$254,Other_food_cons,3,FALSE)*Other_F_local</f>
        <v>1.38922859614023E-11</v>
      </c>
      <c r="I280" s="44">
        <f>Concentrations!I78*VLOOKUP(IF(ISBLANK($A280),$B280,$A280),Radionuclide_specific,9,FALSE)*VLOOKUP($B$254,Other_food_cons,3,FALSE)*Other_F_local_coll</f>
        <v>2.1126450987381617E-12</v>
      </c>
      <c r="J280" s="44">
        <f>Concentrations!J78*VLOOKUP(IF(ISBLANK($A280),$B280,$A280),Radionuclide_specific,9,FALSE)*VLOOKUP($B$254,Other_food_cons,3,FALSE)*Other_F_local_coll</f>
        <v>1.6588686417568437E-13</v>
      </c>
      <c r="K280" s="44">
        <f>Concentrations!K78*VLOOKUP(IF(ISBLANK($A280),$B280,$A280),Radionuclide_specific,9,FALSE)*VLOOKUP($B$254,Other_food_cons,3,FALSE)*Other_F_local_coll</f>
        <v>4.5150814925138937E-14</v>
      </c>
      <c r="L280" s="44">
        <f>Concentrations!L78*VLOOKUP(IF(ISBLANK($A280),$B280,$A280),Radionuclide_specific,9,FALSE)*VLOOKUP($B$254,Other_food_cons,3,FALSE)*Other_F_local_coll</f>
        <v>2.1855503806818055E-14</v>
      </c>
      <c r="M280" s="57">
        <f>Concentrations!M78*VLOOKUP(IF(ISBLANK($A280),$B280,$A280),Radionuclide_specific,9,FALSE)*VLOOKUP($B$254,Other_food_cons,4,FALSE)*Other_F_local</f>
        <v>4.4387043492812662E-12</v>
      </c>
      <c r="N280" s="57">
        <f>Concentrations!N78*VLOOKUP(IF(ISBLANK($A280),$B280,$A280),Radionuclide_specific,9,FALSE)*VLOOKUP($B$254,Other_food_cons,4,FALSE)*Other_F_local_coll</f>
        <v>6.7500820342387084E-13</v>
      </c>
      <c r="O280" s="57">
        <f>Concentrations!O78*VLOOKUP(IF(ISBLANK($A280),$B280,$A280),Radionuclide_specific,9,FALSE)*VLOOKUP($B$254,Other_food_cons,4,FALSE)*Other_F_local_coll</f>
        <v>5.3002273891496817E-14</v>
      </c>
      <c r="P280" s="57">
        <f>Concentrations!P78*VLOOKUP(IF(ISBLANK($A280),$B280,$A280),Radionuclide_specific,9,FALSE)*VLOOKUP($B$254,Other_food_cons,4,FALSE)*Other_F_local_coll</f>
        <v>1.4426072076159458E-14</v>
      </c>
      <c r="Q280" s="57">
        <f>Concentrations!Q78*VLOOKUP(IF(ISBLANK($A280),$B280,$A280),Radionuclide_specific,9,FALSE)*VLOOKUP($B$254,Other_food_cons,4,FALSE)*Other_F_local_coll</f>
        <v>6.9830206542382675E-15</v>
      </c>
      <c r="R280" s="44">
        <f>Concentrations!R78*VLOOKUP(IF(ISBLANK($A280),$B280,$A280),Radionuclide_specific,9,FALSE)*VLOOKUP($B$254,Other_food_cons,5,FALSE)*Other_F_local</f>
        <v>1.8070590995127626E-11</v>
      </c>
      <c r="S280" s="44">
        <f>Concentrations!S78*VLOOKUP(IF(ISBLANK($A280),$B280,$A280),Radionuclide_specific,9,FALSE)*VLOOKUP($B$254,Other_food_cons,5,FALSE)*Other_F_local_coll</f>
        <v>2.7480535315229543E-12</v>
      </c>
      <c r="T280" s="44">
        <f>Concentrations!T78*VLOOKUP(IF(ISBLANK($A280),$B280,$A280),Radionuclide_specific,9,FALSE)*VLOOKUP($B$254,Other_food_cons,5,FALSE)*Other_F_local_coll</f>
        <v>2.1577972713142266E-13</v>
      </c>
      <c r="U280" s="44">
        <f>Concentrations!U78*VLOOKUP(IF(ISBLANK($A280),$B280,$A280),Radionuclide_specific,9,FALSE)*VLOOKUP($B$254,Other_food_cons,5,FALSE)*Other_F_local_coll</f>
        <v>5.8730572626834407E-14</v>
      </c>
      <c r="V280" s="44">
        <f>Concentrations!V78*VLOOKUP(IF(ISBLANK($A280),$B280,$A280),Radionuclide_specific,9,FALSE)*VLOOKUP($B$254,Other_food_cons,5,FALSE)*Other_F_local_coll</f>
        <v>2.8428861267523043E-14</v>
      </c>
      <c r="W280" s="57">
        <f t="shared" si="206"/>
        <v>6.5425205368880217E-11</v>
      </c>
      <c r="X280" s="57">
        <f t="shared" si="207"/>
        <v>9.9494237190716737E-12</v>
      </c>
      <c r="Y280" s="57">
        <f t="shared" si="208"/>
        <v>7.8123803288009469E-13</v>
      </c>
      <c r="Z280" s="57">
        <f t="shared" si="209"/>
        <v>2.1263608791647262E-13</v>
      </c>
      <c r="AA280" s="57">
        <f t="shared" si="210"/>
        <v>1.0292768439795918E-13</v>
      </c>
    </row>
    <row r="281" spans="1:27">
      <c r="A281" s="2"/>
      <c r="B281" s="107" t="s">
        <v>143</v>
      </c>
      <c r="C281" s="57">
        <f>Concentrations!C79*VLOOKUP(IF(ISBLANK($A281),$B281,$A281),Radionuclide_specific,9,FALSE)*VLOOKUP($B$254,Other_food_cons,2,FALSE)*Other_F_local</f>
        <v>0</v>
      </c>
      <c r="D281" s="57">
        <f>Concentrations!D79*VLOOKUP(IF(ISBLANK($A281),$B281,$A281),Radionuclide_specific,9,FALSE)*VLOOKUP($B$254,Other_food_cons,2,FALSE)*Other_F_local_coll</f>
        <v>0</v>
      </c>
      <c r="E281" s="57">
        <f>Concentrations!E79*VLOOKUP(IF(ISBLANK($A281),$B281,$A281),Radionuclide_specific,9,FALSE)*VLOOKUP($B$254,Other_food_cons,2,FALSE)*Other_F_local_coll</f>
        <v>0</v>
      </c>
      <c r="F281" s="57">
        <f>Concentrations!F79*VLOOKUP(IF(ISBLANK($A281),$B281,$A281),Radionuclide_specific,9,FALSE)*VLOOKUP($B$254,Other_food_cons,2,FALSE)*Other_F_local_coll</f>
        <v>0</v>
      </c>
      <c r="G281" s="57">
        <f>Concentrations!G79*VLOOKUP(IF(ISBLANK($A281),$B281,$A281),Radionuclide_specific,9,FALSE)*VLOOKUP($B$254,Other_food_cons,2,FALSE)*Other_F_local_coll</f>
        <v>0</v>
      </c>
      <c r="H281" s="44">
        <f>Concentrations!H79*VLOOKUP(IF(ISBLANK($A281),$B281,$A281),Radionuclide_specific,9,FALSE)*VLOOKUP($B$254,Other_food_cons,3,FALSE)*Other_F_local</f>
        <v>0</v>
      </c>
      <c r="I281" s="44">
        <f>Concentrations!I79*VLOOKUP(IF(ISBLANK($A281),$B281,$A281),Radionuclide_specific,9,FALSE)*VLOOKUP($B$254,Other_food_cons,3,FALSE)*Other_F_local_coll</f>
        <v>0</v>
      </c>
      <c r="J281" s="44">
        <f>Concentrations!J79*VLOOKUP(IF(ISBLANK($A281),$B281,$A281),Radionuclide_specific,9,FALSE)*VLOOKUP($B$254,Other_food_cons,3,FALSE)*Other_F_local_coll</f>
        <v>0</v>
      </c>
      <c r="K281" s="44">
        <f>Concentrations!K79*VLOOKUP(IF(ISBLANK($A281),$B281,$A281),Radionuclide_specific,9,FALSE)*VLOOKUP($B$254,Other_food_cons,3,FALSE)*Other_F_local_coll</f>
        <v>0</v>
      </c>
      <c r="L281" s="44">
        <f>Concentrations!L79*VLOOKUP(IF(ISBLANK($A281),$B281,$A281),Radionuclide_specific,9,FALSE)*VLOOKUP($B$254,Other_food_cons,3,FALSE)*Other_F_local_coll</f>
        <v>0</v>
      </c>
      <c r="M281" s="57">
        <f>Concentrations!M79*VLOOKUP(IF(ISBLANK($A281),$B281,$A281),Radionuclide_specific,9,FALSE)*VLOOKUP($B$254,Other_food_cons,4,FALSE)*Other_F_local</f>
        <v>0</v>
      </c>
      <c r="N281" s="57">
        <f>Concentrations!N79*VLOOKUP(IF(ISBLANK($A281),$B281,$A281),Radionuclide_specific,9,FALSE)*VLOOKUP($B$254,Other_food_cons,4,FALSE)*Other_F_local_coll</f>
        <v>0</v>
      </c>
      <c r="O281" s="57">
        <f>Concentrations!O79*VLOOKUP(IF(ISBLANK($A281),$B281,$A281),Radionuclide_specific,9,FALSE)*VLOOKUP($B$254,Other_food_cons,4,FALSE)*Other_F_local_coll</f>
        <v>0</v>
      </c>
      <c r="P281" s="57">
        <f>Concentrations!P79*VLOOKUP(IF(ISBLANK($A281),$B281,$A281),Radionuclide_specific,9,FALSE)*VLOOKUP($B$254,Other_food_cons,4,FALSE)*Other_F_local_coll</f>
        <v>0</v>
      </c>
      <c r="Q281" s="57">
        <f>Concentrations!Q79*VLOOKUP(IF(ISBLANK($A281),$B281,$A281),Radionuclide_specific,9,FALSE)*VLOOKUP($B$254,Other_food_cons,4,FALSE)*Other_F_local_coll</f>
        <v>0</v>
      </c>
      <c r="R281" s="44">
        <f>Concentrations!R79*VLOOKUP(IF(ISBLANK($A281),$B281,$A281),Radionuclide_specific,9,FALSE)*VLOOKUP($B$254,Other_food_cons,5,FALSE)*Other_F_local</f>
        <v>0</v>
      </c>
      <c r="S281" s="44">
        <f>Concentrations!S79*VLOOKUP(IF(ISBLANK($A281),$B281,$A281),Radionuclide_specific,9,FALSE)*VLOOKUP($B$254,Other_food_cons,5,FALSE)*Other_F_local_coll</f>
        <v>0</v>
      </c>
      <c r="T281" s="44">
        <f>Concentrations!T79*VLOOKUP(IF(ISBLANK($A281),$B281,$A281),Radionuclide_specific,9,FALSE)*VLOOKUP($B$254,Other_food_cons,5,FALSE)*Other_F_local_coll</f>
        <v>0</v>
      </c>
      <c r="U281" s="44">
        <f>Concentrations!U79*VLOOKUP(IF(ISBLANK($A281),$B281,$A281),Radionuclide_specific,9,FALSE)*VLOOKUP($B$254,Other_food_cons,5,FALSE)*Other_F_local_coll</f>
        <v>0</v>
      </c>
      <c r="V281" s="44">
        <f>Concentrations!V79*VLOOKUP(IF(ISBLANK($A281),$B281,$A281),Radionuclide_specific,9,FALSE)*VLOOKUP($B$254,Other_food_cons,5,FALSE)*Other_F_local_coll</f>
        <v>0</v>
      </c>
      <c r="W281" s="57">
        <f t="shared" si="206"/>
        <v>0</v>
      </c>
      <c r="X281" s="57">
        <f t="shared" si="207"/>
        <v>0</v>
      </c>
      <c r="Y281" s="57">
        <f t="shared" si="208"/>
        <v>0</v>
      </c>
      <c r="Z281" s="57">
        <f t="shared" si="209"/>
        <v>0</v>
      </c>
      <c r="AA281" s="57">
        <f t="shared" si="210"/>
        <v>0</v>
      </c>
    </row>
    <row r="282" spans="1:27">
      <c r="A282" s="4" t="s">
        <v>27</v>
      </c>
      <c r="B282" s="107"/>
      <c r="C282" s="57">
        <f>Concentrations!C80*VLOOKUP(IF(ISBLANK($A282),$B282,$A282),Radionuclide_specific,9,FALSE)*VLOOKUP($B$254,Other_food_cons,2,FALSE)*Other_F_local</f>
        <v>1.0749385323892615E-10</v>
      </c>
      <c r="D282" s="57">
        <f>Concentrations!D80*VLOOKUP(IF(ISBLANK($A282),$B282,$A282),Radionuclide_specific,9,FALSE)*VLOOKUP($B$254,Other_food_cons,2,FALSE)*Other_F_local_coll</f>
        <v>1.6346846745639531E-11</v>
      </c>
      <c r="E282" s="57">
        <f>Concentrations!E80*VLOOKUP(IF(ISBLANK($A282),$B282,$A282),Radionuclide_specific,9,FALSE)*VLOOKUP($B$254,Other_food_cons,2,FALSE)*Other_F_local_coll</f>
        <v>1.2835290687095386E-12</v>
      </c>
      <c r="F282" s="57">
        <f>Concentrations!F80*VLOOKUP(IF(ISBLANK($A282),$B282,$A282),Radionuclide_specific,9,FALSE)*VLOOKUP($B$254,Other_food_cons,2,FALSE)*Other_F_local_coll</f>
        <v>3.4932895474421967E-13</v>
      </c>
      <c r="G282" s="57">
        <f>Concentrations!G80*VLOOKUP(IF(ISBLANK($A282),$B282,$A282),Radionuclide_specific,9,FALSE)*VLOOKUP($B$254,Other_food_cons,2,FALSE)*Other_F_local_coll</f>
        <v>1.690839350471759E-13</v>
      </c>
      <c r="H282" s="44">
        <f>Concentrations!H80*VLOOKUP(IF(ISBLANK($A282),$B282,$A282),Radionuclide_specific,9,FALSE)*VLOOKUP($B$254,Other_food_cons,3,FALSE)*Other_F_local</f>
        <v>4.7137125926674846E-10</v>
      </c>
      <c r="I282" s="44">
        <f>Concentrations!I80*VLOOKUP(IF(ISBLANK($A282),$B282,$A282),Radionuclide_specific,9,FALSE)*VLOOKUP($B$254,Other_food_cons,3,FALSE)*Other_F_local_coll</f>
        <v>7.1682552102824125E-11</v>
      </c>
      <c r="J282" s="44">
        <f>Concentrations!J80*VLOOKUP(IF(ISBLANK($A282),$B282,$A282),Radionuclide_specific,9,FALSE)*VLOOKUP($B$254,Other_food_cons,3,FALSE)*Other_F_local_coll</f>
        <v>5.628402882519427E-12</v>
      </c>
      <c r="K282" s="44">
        <f>Concentrations!K80*VLOOKUP(IF(ISBLANK($A282),$B282,$A282),Radionuclide_specific,9,FALSE)*VLOOKUP($B$254,Other_food_cons,3,FALSE)*Other_F_local_coll</f>
        <v>1.5318422806011301E-12</v>
      </c>
      <c r="L282" s="44">
        <f>Concentrations!L80*VLOOKUP(IF(ISBLANK($A282),$B282,$A282),Radionuclide_specific,9,FALSE)*VLOOKUP($B$254,Other_food_cons,3,FALSE)*Other_F_local_coll</f>
        <v>7.414499060500942E-13</v>
      </c>
      <c r="M282" s="57">
        <f>Concentrations!M80*VLOOKUP(IF(ISBLANK($A282),$B282,$A282),Radionuclide_specific,9,FALSE)*VLOOKUP($B$254,Other_food_cons,4,FALSE)*Other_F_local</f>
        <v>9.8031828584678946E-12</v>
      </c>
      <c r="N282" s="57">
        <f>Concentrations!N80*VLOOKUP(IF(ISBLANK($A282),$B282,$A282),Radionuclide_specific,9,FALSE)*VLOOKUP($B$254,Other_food_cons,4,FALSE)*Other_F_local_coll</f>
        <v>1.490793407979018E-12</v>
      </c>
      <c r="O282" s="57">
        <f>Concentrations!O80*VLOOKUP(IF(ISBLANK($A282),$B282,$A282),Radionuclide_specific,9,FALSE)*VLOOKUP($B$254,Other_food_cons,4,FALSE)*Other_F_local_coll</f>
        <v>1.1705478765144981E-13</v>
      </c>
      <c r="P282" s="57">
        <f>Concentrations!P80*VLOOKUP(IF(ISBLANK($A282),$B282,$A282),Radionuclide_specific,9,FALSE)*VLOOKUP($B$254,Other_food_cons,4,FALSE)*Other_F_local_coll</f>
        <v>3.1857966924893275E-14</v>
      </c>
      <c r="Q282" s="57">
        <f>Concentrations!Q80*VLOOKUP(IF(ISBLANK($A282),$B282,$A282),Radionuclide_specific,9,FALSE)*VLOOKUP($B$254,Other_food_cons,4,FALSE)*Other_F_local_coll</f>
        <v>1.5420051321562736E-14</v>
      </c>
      <c r="R282" s="44">
        <f>Concentrations!R80*VLOOKUP(IF(ISBLANK($A282),$B282,$A282),Radionuclide_specific,9,FALSE)*VLOOKUP($B$254,Other_food_cons,5,FALSE)*Other_F_local</f>
        <v>1.5045188417322264E-11</v>
      </c>
      <c r="S282" s="44">
        <f>Concentrations!S80*VLOOKUP(IF(ISBLANK($A282),$B282,$A282),Radionuclide_specific,9,FALSE)*VLOOKUP($B$254,Other_food_cons,5,FALSE)*Other_F_local_coll</f>
        <v>2.2879577008983486E-12</v>
      </c>
      <c r="T282" s="44">
        <f>Concentrations!T80*VLOOKUP(IF(ISBLANK($A282),$B282,$A282),Radionuclide_specific,9,FALSE)*VLOOKUP($B$254,Other_food_cons,5,FALSE)*Other_F_local_coll</f>
        <v>1.796468923197203E-13</v>
      </c>
      <c r="U282" s="44">
        <f>Concentrations!U80*VLOOKUP(IF(ISBLANK($A282),$B282,$A282),Radionuclide_specific,9,FALSE)*VLOOKUP($B$254,Other_food_cons,5,FALSE)*Other_F_local_coll</f>
        <v>4.889321375494057E-14</v>
      </c>
      <c r="V282" s="44">
        <f>Concentrations!V80*VLOOKUP(IF(ISBLANK($A282),$B282,$A282),Radionuclide_specific,9,FALSE)*VLOOKUP($B$254,Other_food_cons,5,FALSE)*Other_F_local_coll</f>
        <v>2.3665536069980912E-14</v>
      </c>
      <c r="W282" s="57">
        <f t="shared" si="206"/>
        <v>6.0371348378146482E-10</v>
      </c>
      <c r="X282" s="57">
        <f t="shared" si="207"/>
        <v>9.1808149957341025E-11</v>
      </c>
      <c r="Y282" s="57">
        <f t="shared" si="208"/>
        <v>7.2086336312001361E-12</v>
      </c>
      <c r="Z282" s="57">
        <f t="shared" si="209"/>
        <v>1.9619224160251832E-12</v>
      </c>
      <c r="AA282" s="57">
        <f t="shared" si="210"/>
        <v>9.4961942848881378E-13</v>
      </c>
    </row>
    <row r="283" spans="1:27">
      <c r="A283" s="4" t="s">
        <v>23</v>
      </c>
      <c r="B283" s="107"/>
      <c r="C283" s="57">
        <f>Concentrations!C81*VLOOKUP(IF(ISBLANK($A283),$B283,$A283),Radionuclide_specific,9,FALSE)*VLOOKUP($B$254,Other_food_cons,2,FALSE)*Other_F_local</f>
        <v>2.2466687173286368E-11</v>
      </c>
      <c r="D283" s="57">
        <f>Concentrations!D81*VLOOKUP(IF(ISBLANK($A283),$B283,$A283),Radionuclide_specific,9,FALSE)*VLOOKUP($B$254,Other_food_cons,2,FALSE)*Other_F_local_coll</f>
        <v>3.412184631896771E-12</v>
      </c>
      <c r="E283" s="57">
        <f>Concentrations!E81*VLOOKUP(IF(ISBLANK($A283),$B283,$A283),Radionuclide_specific,9,FALSE)*VLOOKUP($B$254,Other_food_cons,2,FALSE)*Other_F_local_coll</f>
        <v>2.6601767071141803E-13</v>
      </c>
      <c r="F283" s="57">
        <f>Concentrations!F81*VLOOKUP(IF(ISBLANK($A283),$B283,$A283),Radionuclide_specific,9,FALSE)*VLOOKUP($B$254,Other_food_cons,2,FALSE)*Other_F_local_coll</f>
        <v>7.1477705836424881E-14</v>
      </c>
      <c r="G283" s="57">
        <f>Concentrations!G81*VLOOKUP(IF(ISBLANK($A283),$B283,$A283),Radionuclide_specific,9,FALSE)*VLOOKUP($B$254,Other_food_cons,2,FALSE)*Other_F_local_coll</f>
        <v>3.4107576275355086E-14</v>
      </c>
      <c r="H283" s="44">
        <f>Concentrations!H81*VLOOKUP(IF(ISBLANK($A283),$B283,$A283),Radionuclide_specific,9,FALSE)*VLOOKUP($B$254,Other_food_cons,3,FALSE)*Other_F_local</f>
        <v>5.5678286375696928E-10</v>
      </c>
      <c r="I283" s="44">
        <f>Concentrations!I81*VLOOKUP(IF(ISBLANK($A283),$B283,$A283),Radionuclide_specific,9,FALSE)*VLOOKUP($B$254,Other_food_cons,3,FALSE)*Other_F_local_coll</f>
        <v>8.4562798082397467E-11</v>
      </c>
      <c r="J283" s="44">
        <f>Concentrations!J81*VLOOKUP(IF(ISBLANK($A283),$B283,$A283),Radionuclide_specific,9,FALSE)*VLOOKUP($B$254,Other_food_cons,3,FALSE)*Other_F_local_coll</f>
        <v>6.5926088419824657E-12</v>
      </c>
      <c r="K283" s="44">
        <f>Concentrations!K81*VLOOKUP(IF(ISBLANK($A283),$B283,$A283),Radionuclide_specific,9,FALSE)*VLOOKUP($B$254,Other_food_cons,3,FALSE)*Other_F_local_coll</f>
        <v>1.7714032088230389E-12</v>
      </c>
      <c r="L283" s="44">
        <f>Concentrations!L81*VLOOKUP(IF(ISBLANK($A283),$B283,$A283),Radionuclide_specific,9,FALSE)*VLOOKUP($B$254,Other_food_cons,3,FALSE)*Other_F_local_coll</f>
        <v>8.4527433207784257E-13</v>
      </c>
      <c r="M283" s="57">
        <f>Concentrations!M81*VLOOKUP(IF(ISBLANK($A283),$B283,$A283),Radionuclide_specific,9,FALSE)*VLOOKUP($B$254,Other_food_cons,4,FALSE)*Other_F_local</f>
        <v>1.1204005346731281E-10</v>
      </c>
      <c r="N283" s="57">
        <f>Concentrations!N81*VLOOKUP(IF(ISBLANK($A283),$B283,$A283),Radionuclide_specific,9,FALSE)*VLOOKUP($B$254,Other_food_cons,4,FALSE)*Other_F_local_coll</f>
        <v>1.7016364969581553E-11</v>
      </c>
      <c r="O283" s="57">
        <f>Concentrations!O81*VLOOKUP(IF(ISBLANK($A283),$B283,$A283),Radionuclide_specific,9,FALSE)*VLOOKUP($B$254,Other_food_cons,4,FALSE)*Other_F_local_coll</f>
        <v>1.3266145480138248E-12</v>
      </c>
      <c r="P283" s="57">
        <f>Concentrations!P81*VLOOKUP(IF(ISBLANK($A283),$B283,$A283),Radionuclide_specific,9,FALSE)*VLOOKUP($B$254,Other_food_cons,4,FALSE)*Other_F_local_coll</f>
        <v>3.5645513385507558E-13</v>
      </c>
      <c r="Q283" s="57">
        <f>Concentrations!Q81*VLOOKUP(IF(ISBLANK($A283),$B283,$A283),Radionuclide_specific,9,FALSE)*VLOOKUP($B$254,Other_food_cons,4,FALSE)*Other_F_local_coll</f>
        <v>1.7009248582385668E-13</v>
      </c>
      <c r="R283" s="44">
        <f>Concentrations!R81*VLOOKUP(IF(ISBLANK($A283),$B283,$A283),Radionuclide_specific,9,FALSE)*VLOOKUP($B$254,Other_food_cons,5,FALSE)*Other_F_local</f>
        <v>1.1445795140933569E-10</v>
      </c>
      <c r="S283" s="44">
        <f>Concentrations!S81*VLOOKUP(IF(ISBLANK($A283),$B283,$A283),Radionuclide_specific,9,FALSE)*VLOOKUP($B$254,Other_food_cons,5,FALSE)*Other_F_local_coll</f>
        <v>1.7383589302017849E-11</v>
      </c>
      <c r="T283" s="44">
        <f>Concentrations!T81*VLOOKUP(IF(ISBLANK($A283),$B283,$A283),Radionuclide_specific,9,FALSE)*VLOOKUP($B$254,Other_food_cons,5,FALSE)*Other_F_local_coll</f>
        <v>1.3552437612838453E-12</v>
      </c>
      <c r="U283" s="44">
        <f>Concentrations!U81*VLOOKUP(IF(ISBLANK($A283),$B283,$A283),Radionuclide_specific,9,FALSE)*VLOOKUP($B$254,Other_food_cons,5,FALSE)*Other_F_local_coll</f>
        <v>3.6414766976432622E-13</v>
      </c>
      <c r="V283" s="44">
        <f>Concentrations!V81*VLOOKUP(IF(ISBLANK($A283),$B283,$A283),Radionuclide_specific,9,FALSE)*VLOOKUP($B$254,Other_food_cons,5,FALSE)*Other_F_local_coll</f>
        <v>1.7376319338512215E-13</v>
      </c>
      <c r="W283" s="57">
        <f t="shared" si="206"/>
        <v>8.0574755580690414E-10</v>
      </c>
      <c r="X283" s="57">
        <f t="shared" si="207"/>
        <v>1.2237493698589364E-10</v>
      </c>
      <c r="Y283" s="57">
        <f t="shared" si="208"/>
        <v>9.5404848219915535E-12</v>
      </c>
      <c r="Z283" s="57">
        <f t="shared" si="209"/>
        <v>2.5634837182788655E-12</v>
      </c>
      <c r="AA283" s="57">
        <f t="shared" si="210"/>
        <v>1.2232375875621764E-12</v>
      </c>
    </row>
    <row r="284" spans="1:27">
      <c r="A284" s="4" t="s">
        <v>29</v>
      </c>
      <c r="B284" s="107"/>
      <c r="C284" s="57">
        <f>Concentrations!C82*VLOOKUP(IF(ISBLANK($A284),$B284,$A284),Radionuclide_specific,9,FALSE)*VLOOKUP($B$254,Other_food_cons,2,FALSE)*Other_F_local</f>
        <v>0</v>
      </c>
      <c r="D284" s="57">
        <f>Concentrations!D82*VLOOKUP(IF(ISBLANK($A284),$B284,$A284),Radionuclide_specific,9,FALSE)*VLOOKUP($B$254,Other_food_cons,2,FALSE)*Other_F_local_coll</f>
        <v>0</v>
      </c>
      <c r="E284" s="57">
        <f>Concentrations!E82*VLOOKUP(IF(ISBLANK($A284),$B284,$A284),Radionuclide_specific,9,FALSE)*VLOOKUP($B$254,Other_food_cons,2,FALSE)*Other_F_local_coll</f>
        <v>0</v>
      </c>
      <c r="F284" s="57">
        <f>Concentrations!F82*VLOOKUP(IF(ISBLANK($A284),$B284,$A284),Radionuclide_specific,9,FALSE)*VLOOKUP($B$254,Other_food_cons,2,FALSE)*Other_F_local_coll</f>
        <v>0</v>
      </c>
      <c r="G284" s="57">
        <f>Concentrations!G82*VLOOKUP(IF(ISBLANK($A284),$B284,$A284),Radionuclide_specific,9,FALSE)*VLOOKUP($B$254,Other_food_cons,2,FALSE)*Other_F_local_coll</f>
        <v>0</v>
      </c>
      <c r="H284" s="44">
        <f>Concentrations!H82*VLOOKUP(IF(ISBLANK($A284),$B284,$A284),Radionuclide_specific,9,FALSE)*VLOOKUP($B$254,Other_food_cons,3,FALSE)*Other_F_local</f>
        <v>0</v>
      </c>
      <c r="I284" s="44">
        <f>Concentrations!I82*VLOOKUP(IF(ISBLANK($A284),$B284,$A284),Radionuclide_specific,9,FALSE)*VLOOKUP($B$254,Other_food_cons,3,FALSE)*Other_F_local_coll</f>
        <v>0</v>
      </c>
      <c r="J284" s="44">
        <f>Concentrations!J82*VLOOKUP(IF(ISBLANK($A284),$B284,$A284),Radionuclide_specific,9,FALSE)*VLOOKUP($B$254,Other_food_cons,3,FALSE)*Other_F_local_coll</f>
        <v>0</v>
      </c>
      <c r="K284" s="44">
        <f>Concentrations!K82*VLOOKUP(IF(ISBLANK($A284),$B284,$A284),Radionuclide_specific,9,FALSE)*VLOOKUP($B$254,Other_food_cons,3,FALSE)*Other_F_local_coll</f>
        <v>0</v>
      </c>
      <c r="L284" s="44">
        <f>Concentrations!L82*VLOOKUP(IF(ISBLANK($A284),$B284,$A284),Radionuclide_specific,9,FALSE)*VLOOKUP($B$254,Other_food_cons,3,FALSE)*Other_F_local_coll</f>
        <v>0</v>
      </c>
      <c r="M284" s="57">
        <f>Concentrations!M82*VLOOKUP(IF(ISBLANK($A284),$B284,$A284),Radionuclide_specific,9,FALSE)*VLOOKUP($B$254,Other_food_cons,4,FALSE)*Other_F_local</f>
        <v>0</v>
      </c>
      <c r="N284" s="57">
        <f>Concentrations!N82*VLOOKUP(IF(ISBLANK($A284),$B284,$A284),Radionuclide_specific,9,FALSE)*VLOOKUP($B$254,Other_food_cons,4,FALSE)*Other_F_local_coll</f>
        <v>0</v>
      </c>
      <c r="O284" s="57">
        <f>Concentrations!O82*VLOOKUP(IF(ISBLANK($A284),$B284,$A284),Radionuclide_specific,9,FALSE)*VLOOKUP($B$254,Other_food_cons,4,FALSE)*Other_F_local_coll</f>
        <v>0</v>
      </c>
      <c r="P284" s="57">
        <f>Concentrations!P82*VLOOKUP(IF(ISBLANK($A284),$B284,$A284),Radionuclide_specific,9,FALSE)*VLOOKUP($B$254,Other_food_cons,4,FALSE)*Other_F_local_coll</f>
        <v>0</v>
      </c>
      <c r="Q284" s="57">
        <f>Concentrations!Q82*VLOOKUP(IF(ISBLANK($A284),$B284,$A284),Radionuclide_specific,9,FALSE)*VLOOKUP($B$254,Other_food_cons,4,FALSE)*Other_F_local_coll</f>
        <v>0</v>
      </c>
      <c r="R284" s="44">
        <f>Concentrations!R82*VLOOKUP(IF(ISBLANK($A284),$B284,$A284),Radionuclide_specific,9,FALSE)*VLOOKUP($B$254,Other_food_cons,5,FALSE)*Other_F_local</f>
        <v>0</v>
      </c>
      <c r="S284" s="44">
        <f>Concentrations!S82*VLOOKUP(IF(ISBLANK($A284),$B284,$A284),Radionuclide_specific,9,FALSE)*VLOOKUP($B$254,Other_food_cons,5,FALSE)*Other_F_local_coll</f>
        <v>0</v>
      </c>
      <c r="T284" s="44">
        <f>Concentrations!T82*VLOOKUP(IF(ISBLANK($A284),$B284,$A284),Radionuclide_specific,9,FALSE)*VLOOKUP($B$254,Other_food_cons,5,FALSE)*Other_F_local_coll</f>
        <v>0</v>
      </c>
      <c r="U284" s="44">
        <f>Concentrations!U82*VLOOKUP(IF(ISBLANK($A284),$B284,$A284),Radionuclide_specific,9,FALSE)*VLOOKUP($B$254,Other_food_cons,5,FALSE)*Other_F_local_coll</f>
        <v>0</v>
      </c>
      <c r="V284" s="44">
        <f>Concentrations!V82*VLOOKUP(IF(ISBLANK($A284),$B284,$A284),Radionuclide_specific,9,FALSE)*VLOOKUP($B$254,Other_food_cons,5,FALSE)*Other_F_local_coll</f>
        <v>0</v>
      </c>
      <c r="W284" s="57">
        <f t="shared" si="206"/>
        <v>0</v>
      </c>
      <c r="X284" s="57">
        <f t="shared" si="207"/>
        <v>0</v>
      </c>
      <c r="Y284" s="57">
        <f t="shared" si="208"/>
        <v>0</v>
      </c>
      <c r="Z284" s="57">
        <f t="shared" si="209"/>
        <v>0</v>
      </c>
      <c r="AA284" s="57">
        <f t="shared" si="210"/>
        <v>0</v>
      </c>
    </row>
    <row r="285" spans="1:27">
      <c r="A285" s="4"/>
      <c r="B285" s="107" t="s">
        <v>30</v>
      </c>
      <c r="C285" s="57">
        <v>0</v>
      </c>
      <c r="D285" s="57">
        <v>0</v>
      </c>
      <c r="E285" s="57">
        <v>0</v>
      </c>
      <c r="F285" s="57">
        <v>0</v>
      </c>
      <c r="G285" s="57">
        <v>0</v>
      </c>
      <c r="H285" s="44">
        <v>0</v>
      </c>
      <c r="I285" s="44">
        <v>0</v>
      </c>
      <c r="J285" s="44">
        <v>0</v>
      </c>
      <c r="K285" s="44">
        <v>0</v>
      </c>
      <c r="L285" s="44">
        <v>0</v>
      </c>
      <c r="M285" s="57">
        <v>0</v>
      </c>
      <c r="N285" s="57">
        <v>0</v>
      </c>
      <c r="O285" s="57">
        <v>0</v>
      </c>
      <c r="P285" s="57">
        <v>0</v>
      </c>
      <c r="Q285" s="57">
        <v>0</v>
      </c>
      <c r="R285" s="44">
        <v>0</v>
      </c>
      <c r="S285" s="44">
        <v>0</v>
      </c>
      <c r="T285" s="44">
        <v>0</v>
      </c>
      <c r="U285" s="44">
        <v>0</v>
      </c>
      <c r="V285" s="44">
        <v>0</v>
      </c>
      <c r="W285" s="57">
        <v>0</v>
      </c>
      <c r="X285" s="57">
        <v>0</v>
      </c>
      <c r="Y285" s="57">
        <v>0</v>
      </c>
      <c r="Z285" s="57">
        <v>0</v>
      </c>
      <c r="AA285" s="57">
        <v>0</v>
      </c>
    </row>
    <row r="286" spans="1:27">
      <c r="A286" s="4"/>
      <c r="B286" s="107" t="s">
        <v>31</v>
      </c>
      <c r="C286" s="57">
        <v>0</v>
      </c>
      <c r="D286" s="57">
        <v>0</v>
      </c>
      <c r="E286" s="57">
        <v>0</v>
      </c>
      <c r="F286" s="57">
        <v>0</v>
      </c>
      <c r="G286" s="57">
        <v>0</v>
      </c>
      <c r="H286" s="44">
        <v>0</v>
      </c>
      <c r="I286" s="44">
        <v>0</v>
      </c>
      <c r="J286" s="44">
        <v>0</v>
      </c>
      <c r="K286" s="44">
        <v>0</v>
      </c>
      <c r="L286" s="44">
        <v>0</v>
      </c>
      <c r="M286" s="57">
        <v>0</v>
      </c>
      <c r="N286" s="57">
        <v>0</v>
      </c>
      <c r="O286" s="57">
        <v>0</v>
      </c>
      <c r="P286" s="57">
        <v>0</v>
      </c>
      <c r="Q286" s="57">
        <v>0</v>
      </c>
      <c r="R286" s="44">
        <v>0</v>
      </c>
      <c r="S286" s="44">
        <v>0</v>
      </c>
      <c r="T286" s="44">
        <v>0</v>
      </c>
      <c r="U286" s="44">
        <v>0</v>
      </c>
      <c r="V286" s="44">
        <v>0</v>
      </c>
      <c r="W286" s="57">
        <v>0</v>
      </c>
      <c r="X286" s="57">
        <v>0</v>
      </c>
      <c r="Y286" s="57">
        <v>0</v>
      </c>
      <c r="Z286" s="57">
        <v>0</v>
      </c>
      <c r="AA286" s="57">
        <v>0</v>
      </c>
    </row>
    <row r="287" spans="1:27">
      <c r="A287" s="4"/>
      <c r="B287" s="107" t="s">
        <v>32</v>
      </c>
      <c r="C287" s="57">
        <v>0</v>
      </c>
      <c r="D287" s="57">
        <v>0</v>
      </c>
      <c r="E287" s="57">
        <v>0</v>
      </c>
      <c r="F287" s="57">
        <v>0</v>
      </c>
      <c r="G287" s="57">
        <v>0</v>
      </c>
      <c r="H287" s="44">
        <v>0</v>
      </c>
      <c r="I287" s="44">
        <v>0</v>
      </c>
      <c r="J287" s="44">
        <v>0</v>
      </c>
      <c r="K287" s="44">
        <v>0</v>
      </c>
      <c r="L287" s="44">
        <v>0</v>
      </c>
      <c r="M287" s="57">
        <v>0</v>
      </c>
      <c r="N287" s="57">
        <v>0</v>
      </c>
      <c r="O287" s="57">
        <v>0</v>
      </c>
      <c r="P287" s="57">
        <v>0</v>
      </c>
      <c r="Q287" s="57">
        <v>0</v>
      </c>
      <c r="R287" s="44">
        <v>0</v>
      </c>
      <c r="S287" s="44">
        <v>0</v>
      </c>
      <c r="T287" s="44">
        <v>0</v>
      </c>
      <c r="U287" s="44">
        <v>0</v>
      </c>
      <c r="V287" s="44">
        <v>0</v>
      </c>
      <c r="W287" s="57">
        <v>0</v>
      </c>
      <c r="X287" s="57">
        <v>0</v>
      </c>
      <c r="Y287" s="57">
        <v>0</v>
      </c>
      <c r="Z287" s="57">
        <v>0</v>
      </c>
      <c r="AA287" s="57">
        <v>0</v>
      </c>
    </row>
    <row r="288" spans="1:27">
      <c r="A288" s="4"/>
      <c r="B288" s="107" t="s">
        <v>33</v>
      </c>
      <c r="C288" s="57">
        <v>0</v>
      </c>
      <c r="D288" s="57">
        <v>0</v>
      </c>
      <c r="E288" s="57">
        <v>0</v>
      </c>
      <c r="F288" s="57">
        <v>0</v>
      </c>
      <c r="G288" s="57">
        <v>0</v>
      </c>
      <c r="H288" s="44">
        <v>0</v>
      </c>
      <c r="I288" s="44">
        <v>0</v>
      </c>
      <c r="J288" s="44">
        <v>0</v>
      </c>
      <c r="K288" s="44">
        <v>0</v>
      </c>
      <c r="L288" s="44">
        <v>0</v>
      </c>
      <c r="M288" s="57">
        <v>0</v>
      </c>
      <c r="N288" s="57">
        <v>0</v>
      </c>
      <c r="O288" s="57">
        <v>0</v>
      </c>
      <c r="P288" s="57">
        <v>0</v>
      </c>
      <c r="Q288" s="57">
        <v>0</v>
      </c>
      <c r="R288" s="44">
        <v>0</v>
      </c>
      <c r="S288" s="44">
        <v>0</v>
      </c>
      <c r="T288" s="44">
        <v>0</v>
      </c>
      <c r="U288" s="44">
        <v>0</v>
      </c>
      <c r="V288" s="44">
        <v>0</v>
      </c>
      <c r="W288" s="57">
        <v>0</v>
      </c>
      <c r="X288" s="57">
        <v>0</v>
      </c>
      <c r="Y288" s="57">
        <v>0</v>
      </c>
      <c r="Z288" s="57">
        <v>0</v>
      </c>
      <c r="AA288" s="57">
        <v>0</v>
      </c>
    </row>
    <row r="289" spans="1:27">
      <c r="A289" s="4" t="s">
        <v>16</v>
      </c>
      <c r="B289" s="107"/>
      <c r="C289" s="57">
        <f>Concentrations!C87*VLOOKUP(IF(ISBLANK($A289),$B289,$A289),Radionuclide_specific,9,FALSE)*VLOOKUP($B$254,Other_food_cons,2,FALSE)*Other_F_local</f>
        <v>2.7913066701676964E-10</v>
      </c>
      <c r="D289" s="57">
        <f>Concentrations!D87*VLOOKUP(IF(ISBLANK($A289),$B289,$A289),Radionuclide_specific,9,FALSE)*VLOOKUP($B$254,Other_food_cons,2,FALSE)*Other_F_local_coll</f>
        <v>4.244899479461035E-11</v>
      </c>
      <c r="E289" s="57">
        <f>Concentrations!E87*VLOOKUP(IF(ISBLANK($A289),$B289,$A289),Radionuclide_specific,9,FALSE)*VLOOKUP($B$254,Other_food_cons,2,FALSE)*Other_F_local_coll</f>
        <v>3.3334342180086007E-12</v>
      </c>
      <c r="F289" s="57">
        <f>Concentrations!F87*VLOOKUP(IF(ISBLANK($A289),$B289,$A289),Radionuclide_specific,9,FALSE)*VLOOKUP($B$254,Other_food_cons,2,FALSE)*Other_F_local_coll</f>
        <v>9.0743543546663658E-13</v>
      </c>
      <c r="G289" s="57">
        <f>Concentrations!G87*VLOOKUP(IF(ISBLANK($A289),$B289,$A289),Radionuclide_specific,9,FALSE)*VLOOKUP($B$254,Other_food_cons,2,FALSE)*Other_F_local_coll</f>
        <v>4.3932813678422012E-13</v>
      </c>
      <c r="H289" s="44">
        <f>Concentrations!H87*VLOOKUP(IF(ISBLANK($A289),$B289,$A289),Radionuclide_specific,9,FALSE)*VLOOKUP($B$254,Other_food_cons,3,FALSE)*Other_F_local</f>
        <v>4.153542347551972E-10</v>
      </c>
      <c r="I289" s="44">
        <f>Concentrations!I87*VLOOKUP(IF(ISBLANK($A289),$B289,$A289),Radionuclide_specific,9,FALSE)*VLOOKUP($B$254,Other_food_cons,3,FALSE)*Other_F_local_coll</f>
        <v>6.3165290784704328E-11</v>
      </c>
      <c r="J289" s="44">
        <f>Concentrations!J87*VLOOKUP(IF(ISBLANK($A289),$B289,$A289),Radionuclide_specific,9,FALSE)*VLOOKUP($B$254,Other_food_cons,3,FALSE)*Other_F_local_coll</f>
        <v>4.9602432922376472E-12</v>
      </c>
      <c r="K289" s="44">
        <f>Concentrations!K87*VLOOKUP(IF(ISBLANK($A289),$B289,$A289),Radionuclide_specific,9,FALSE)*VLOOKUP($B$254,Other_food_cons,3,FALSE)*Other_F_local_coll</f>
        <v>1.3502892925246017E-12</v>
      </c>
      <c r="L289" s="44">
        <f>Concentrations!L87*VLOOKUP(IF(ISBLANK($A289),$B289,$A289),Radionuclide_specific,9,FALSE)*VLOOKUP($B$254,Other_food_cons,3,FALSE)*Other_F_local_coll</f>
        <v>6.5373254759382474E-13</v>
      </c>
      <c r="M289" s="57">
        <f>Concentrations!M87*VLOOKUP(IF(ISBLANK($A289),$B289,$A289),Radionuclide_specific,9,FALSE)*VLOOKUP($B$254,Other_food_cons,4,FALSE)*Other_F_local</f>
        <v>5.3576197317080048E-11</v>
      </c>
      <c r="N289" s="57">
        <f>Concentrations!N87*VLOOKUP(IF(ISBLANK($A289),$B289,$A289),Radionuclide_specific,9,FALSE)*VLOOKUP($B$254,Other_food_cons,4,FALSE)*Other_F_local_coll</f>
        <v>8.1476383277195227E-12</v>
      </c>
      <c r="O289" s="57">
        <f>Concentrations!O87*VLOOKUP(IF(ISBLANK($A289),$B289,$A289),Radionuclide_specific,9,FALSE)*VLOOKUP($B$254,Other_food_cons,4,FALSE)*Other_F_local_coll</f>
        <v>6.3981765714336834E-13</v>
      </c>
      <c r="P289" s="57">
        <f>Concentrations!P87*VLOOKUP(IF(ISBLANK($A289),$B289,$A289),Radionuclide_specific,9,FALSE)*VLOOKUP($B$254,Other_food_cons,4,FALSE)*Other_F_local_coll</f>
        <v>1.7417269289207186E-13</v>
      </c>
      <c r="Q289" s="57">
        <f>Concentrations!Q87*VLOOKUP(IF(ISBLANK($A289),$B289,$A289),Radionuclide_specific,9,FALSE)*VLOOKUP($B$254,Other_food_cons,4,FALSE)*Other_F_local_coll</f>
        <v>8.4324417645884897E-14</v>
      </c>
      <c r="R289" s="44">
        <f>Concentrations!R87*VLOOKUP(IF(ISBLANK($A289),$B289,$A289),Radionuclide_specific,9,FALSE)*VLOOKUP($B$254,Other_food_cons,5,FALSE)*Other_F_local</f>
        <v>8.3184830829797864E-12</v>
      </c>
      <c r="S289" s="44">
        <f>Concentrations!S87*VLOOKUP(IF(ISBLANK($A289),$B289,$A289),Radionuclide_specific,9,FALSE)*VLOOKUP($B$254,Other_food_cons,5,FALSE)*Other_F_local_coll</f>
        <v>1.2650392336405267E-12</v>
      </c>
      <c r="T289" s="44">
        <f>Concentrations!T87*VLOOKUP(IF(ISBLANK($A289),$B289,$A289),Radionuclide_specific,9,FALSE)*VLOOKUP($B$254,Other_food_cons,5,FALSE)*Other_F_local_coll</f>
        <v>9.9340987671070165E-14</v>
      </c>
      <c r="U289" s="44">
        <f>Concentrations!U87*VLOOKUP(IF(ISBLANK($A289),$B289,$A289),Radionuclide_specific,9,FALSE)*VLOOKUP($B$254,Other_food_cons,5,FALSE)*Other_F_local_coll</f>
        <v>2.7042841259617368E-14</v>
      </c>
      <c r="V289" s="44">
        <f>Concentrations!V87*VLOOKUP(IF(ISBLANK($A289),$B289,$A289),Radionuclide_specific,9,FALSE)*VLOOKUP($B$254,Other_food_cons,5,FALSE)*Other_F_local_coll</f>
        <v>1.3092591053411583E-14</v>
      </c>
      <c r="W289" s="57">
        <f t="shared" si="206"/>
        <v>7.5637958217202669E-10</v>
      </c>
      <c r="X289" s="57">
        <f t="shared" si="207"/>
        <v>1.1502696314067472E-10</v>
      </c>
      <c r="Y289" s="57">
        <f t="shared" si="208"/>
        <v>9.0328361550606885E-12</v>
      </c>
      <c r="Z289" s="57">
        <f t="shared" si="209"/>
        <v>2.4589402621429275E-12</v>
      </c>
      <c r="AA289" s="57">
        <f t="shared" si="210"/>
        <v>1.1904776930773413E-12</v>
      </c>
    </row>
    <row r="290" spans="1:27">
      <c r="A290" s="4" t="s">
        <v>176</v>
      </c>
      <c r="B290" s="107"/>
      <c r="C290" s="57">
        <f>Concentrations!C88*VLOOKUP(IF(ISBLANK($A290),$B290,$A290),Radionuclide_specific,9,FALSE)*VLOOKUP($B$254,Other_food_cons,2,FALSE)*Other_F_local</f>
        <v>6.3122802201956324E-12</v>
      </c>
      <c r="D290" s="57">
        <f>Concentrations!D88*VLOOKUP(IF(ISBLANK($A290),$B290,$A290),Radionuclide_specific,9,FALSE)*VLOOKUP($B$254,Other_food_cons,2,FALSE)*Other_F_local_coll</f>
        <v>9.5994479636361991E-13</v>
      </c>
      <c r="E290" s="57">
        <f>Concentrations!E88*VLOOKUP(IF(ISBLANK($A290),$B290,$A290),Radionuclide_specific,9,FALSE)*VLOOKUP($B$254,Other_food_cons,2,FALSE)*Other_F_local_coll</f>
        <v>7.5382661654234494E-14</v>
      </c>
      <c r="F290" s="57">
        <f>Concentrations!F88*VLOOKUP(IF(ISBLANK($A290),$B290,$A290),Radionuclide_specific,9,FALSE)*VLOOKUP($B$254,Other_food_cons,2,FALSE)*Other_F_local_coll</f>
        <v>2.0520910559206192E-14</v>
      </c>
      <c r="G290" s="57">
        <f>Concentrations!G88*VLOOKUP(IF(ISBLANK($A290),$B290,$A290),Radionuclide_specific,9,FALSE)*VLOOKUP($B$254,Other_food_cons,2,FALSE)*Other_F_local_coll</f>
        <v>9.9350800807416102E-15</v>
      </c>
      <c r="H290" s="44">
        <f>Concentrations!H88*VLOOKUP(IF(ISBLANK($A290),$B290,$A290),Radionuclide_specific,9,FALSE)*VLOOKUP($B$254,Other_food_cons,3,FALSE)*Other_F_local</f>
        <v>1.0964532388173259E-10</v>
      </c>
      <c r="I290" s="44">
        <f>Concentrations!I88*VLOOKUP(IF(ISBLANK($A290),$B290,$A290),Radionuclide_specific,9,FALSE)*VLOOKUP($B$254,Other_food_cons,3,FALSE)*Other_F_local_coll</f>
        <v>1.6674395691294406E-11</v>
      </c>
      <c r="J290" s="44">
        <f>Concentrations!J88*VLOOKUP(IF(ISBLANK($A290),$B290,$A290),Radionuclide_specific,9,FALSE)*VLOOKUP($B$254,Other_food_cons,3,FALSE)*Other_F_local_coll</f>
        <v>1.3094089716900184E-12</v>
      </c>
      <c r="K290" s="44">
        <f>Concentrations!K88*VLOOKUP(IF(ISBLANK($A290),$B290,$A290),Radionuclide_specific,9,FALSE)*VLOOKUP($B$254,Other_food_cons,3,FALSE)*Other_F_local_coll</f>
        <v>3.5645152086459432E-13</v>
      </c>
      <c r="L290" s="44">
        <f>Concentrations!L88*VLOOKUP(IF(ISBLANK($A290),$B290,$A290),Radionuclide_specific,9,FALSE)*VLOOKUP($B$254,Other_food_cons,3,FALSE)*Other_F_local_coll</f>
        <v>1.725739408333971E-13</v>
      </c>
      <c r="M290" s="57">
        <f>Concentrations!M88*VLOOKUP(IF(ISBLANK($A290),$B290,$A290),Radionuclide_specific,9,FALSE)*VLOOKUP($B$254,Other_food_cons,4,FALSE)*Other_F_local</f>
        <v>3.9700925993734174E-14</v>
      </c>
      <c r="N290" s="57">
        <f>Concentrations!N88*VLOOKUP(IF(ISBLANK($A290),$B290,$A290),Radionuclide_specific,9,FALSE)*VLOOKUP($B$254,Other_food_cons,4,FALSE)*Other_F_local_coll</f>
        <v>6.0375483959932886E-15</v>
      </c>
      <c r="O290" s="57">
        <f>Concentrations!O88*VLOOKUP(IF(ISBLANK($A290),$B290,$A290),Radionuclide_specific,9,FALSE)*VLOOKUP($B$254,Other_food_cons,4,FALSE)*Other_F_local_coll</f>
        <v>4.741173343303688E-16</v>
      </c>
      <c r="P290" s="57">
        <f>Concentrations!P88*VLOOKUP(IF(ISBLANK($A290),$B290,$A290),Radionuclide_specific,9,FALSE)*VLOOKUP($B$254,Other_food_cons,4,FALSE)*Other_F_local_coll</f>
        <v>1.2906574534326266E-16</v>
      </c>
      <c r="Q290" s="57">
        <f>Concentrations!Q88*VLOOKUP(IF(ISBLANK($A290),$B290,$A290),Radionuclide_specific,9,FALSE)*VLOOKUP($B$254,Other_food_cons,4,FALSE)*Other_F_local_coll</f>
        <v>6.248643362906991E-17</v>
      </c>
      <c r="R290" s="44">
        <f>Concentrations!R88*VLOOKUP(IF(ISBLANK($A290),$B290,$A290),Radionuclide_specific,9,FALSE)*VLOOKUP($B$254,Other_food_cons,5,FALSE)*Other_F_local</f>
        <v>4.2355580424887402E-13</v>
      </c>
      <c r="S290" s="44">
        <f>Concentrations!S88*VLOOKUP(IF(ISBLANK($A290),$B290,$A290),Radionuclide_specific,9,FALSE)*VLOOKUP($B$254,Other_food_cons,5,FALSE)*Other_F_local_coll</f>
        <v>6.4412569796483698E-14</v>
      </c>
      <c r="T290" s="44">
        <f>Concentrations!T88*VLOOKUP(IF(ISBLANK($A290),$B290,$A290),Radionuclide_specific,9,FALSE)*VLOOKUP($B$254,Other_food_cons,5,FALSE)*Other_F_local_coll</f>
        <v>5.0581981106013853E-15</v>
      </c>
      <c r="U290" s="44">
        <f>Concentrations!U88*VLOOKUP(IF(ISBLANK($A290),$B290,$A290),Radionuclide_specific,9,FALSE)*VLOOKUP($B$254,Other_food_cons,5,FALSE)*Other_F_local_coll</f>
        <v>1.3769589550247203E-15</v>
      </c>
      <c r="V290" s="44">
        <f>Concentrations!V88*VLOOKUP(IF(ISBLANK($A290),$B290,$A290),Radionuclide_specific,9,FALSE)*VLOOKUP($B$254,Other_food_cons,5,FALSE)*Other_F_local_coll</f>
        <v>6.6664670880930291E-16</v>
      </c>
      <c r="W290" s="57">
        <f t="shared" ref="W290" si="221">C290+H290+M290+R290</f>
        <v>1.1642086083217084E-10</v>
      </c>
      <c r="X290" s="57">
        <f t="shared" ref="X290" si="222">D290+I290+N290+S290</f>
        <v>1.7704790605850504E-11</v>
      </c>
      <c r="Y290" s="57">
        <f t="shared" ref="Y290" si="223">E290+J290+O290+T290</f>
        <v>1.3903239487891844E-12</v>
      </c>
      <c r="Z290" s="57">
        <f t="shared" ref="Z290" si="224">F290+K290+P290+U290</f>
        <v>3.7847845612416852E-13</v>
      </c>
      <c r="AA290" s="57">
        <f t="shared" ref="AA290" si="225">G290+L290+Q290+V290</f>
        <v>1.8323815405657706E-13</v>
      </c>
    </row>
    <row r="291" spans="1:27">
      <c r="A291" s="4" t="s">
        <v>24</v>
      </c>
      <c r="B291" s="107"/>
      <c r="C291" s="57">
        <f>Concentrations!C89*VLOOKUP(IF(ISBLANK($A291),$B291,$A291),Radionuclide_specific,9,FALSE)*VLOOKUP($B$254,Other_food_cons,2,FALSE)*Other_F_local</f>
        <v>6.9134497699097289E-12</v>
      </c>
      <c r="D291" s="57">
        <f>Concentrations!D89*VLOOKUP(IF(ISBLANK($A291),$B291,$A291),Radionuclide_specific,9,FALSE)*VLOOKUP($B$254,Other_food_cons,2,FALSE)*Other_F_local_coll</f>
        <v>1.051368117805764E-12</v>
      </c>
      <c r="E291" s="57">
        <f>Concentrations!E89*VLOOKUP(IF(ISBLANK($A291),$B291,$A291),Radionuclide_specific,9,FALSE)*VLOOKUP($B$254,Other_food_cons,2,FALSE)*Other_F_local_coll</f>
        <v>8.2561966299223489E-14</v>
      </c>
      <c r="F291" s="57">
        <f>Concentrations!F89*VLOOKUP(IF(ISBLANK($A291),$B291,$A291),Radionuclide_specific,9,FALSE)*VLOOKUP($B$254,Other_food_cons,2,FALSE)*Other_F_local_coll</f>
        <v>2.2475285399231198E-14</v>
      </c>
      <c r="G291" s="57">
        <f>Concentrations!G89*VLOOKUP(IF(ISBLANK($A291),$B291,$A291),Radionuclide_specific,9,FALSE)*VLOOKUP($B$254,Other_food_cons,2,FALSE)*Other_F_local_coll</f>
        <v>1.0881280124938375E-14</v>
      </c>
      <c r="H291" s="44">
        <f>Concentrations!H89*VLOOKUP(IF(ISBLANK($A291),$B291,$A291),Radionuclide_specific,9,FALSE)*VLOOKUP($B$254,Other_food_cons,3,FALSE)*Other_F_local</f>
        <v>1.2008773576568957E-10</v>
      </c>
      <c r="I291" s="44">
        <f>Concentrations!I89*VLOOKUP(IF(ISBLANK($A291),$B291,$A291),Radionuclide_specific,9,FALSE)*VLOOKUP($B$254,Other_food_cons,3,FALSE)*Other_F_local_coll</f>
        <v>1.8262433506503587E-11</v>
      </c>
      <c r="J291" s="44">
        <f>Concentrations!J89*VLOOKUP(IF(ISBLANK($A291),$B291,$A291),Radionuclide_specific,9,FALSE)*VLOOKUP($B$254,Other_food_cons,3,FALSE)*Other_F_local_coll</f>
        <v>1.4341146494460433E-12</v>
      </c>
      <c r="K291" s="44">
        <f>Concentrations!K89*VLOOKUP(IF(ISBLANK($A291),$B291,$A291),Radionuclide_specific,9,FALSE)*VLOOKUP($B$254,Other_food_cons,3,FALSE)*Other_F_local_coll</f>
        <v>3.9039932654585243E-13</v>
      </c>
      <c r="L291" s="44">
        <f>Concentrations!L89*VLOOKUP(IF(ISBLANK($A291),$B291,$A291),Radionuclide_specific,9,FALSE)*VLOOKUP($B$254,Other_food_cons,3,FALSE)*Other_F_local_coll</f>
        <v>1.8900958796625656E-13</v>
      </c>
      <c r="M291" s="57">
        <f>Concentrations!M89*VLOOKUP(IF(ISBLANK($A291),$B291,$A291),Radionuclide_specific,9,FALSE)*VLOOKUP($B$254,Other_food_cons,4,FALSE)*Other_F_local</f>
        <v>4.3481966595595513E-14</v>
      </c>
      <c r="N291" s="57">
        <f>Concentrations!N89*VLOOKUP(IF(ISBLANK($A291),$B291,$A291),Radionuclide_specific,9,FALSE)*VLOOKUP($B$254,Other_food_cons,4,FALSE)*Other_F_local_coll</f>
        <v>6.6125530523238722E-15</v>
      </c>
      <c r="O291" s="57">
        <f>Concentrations!O89*VLOOKUP(IF(ISBLANK($A291),$B291,$A291),Radionuclide_specific,9,FALSE)*VLOOKUP($B$254,Other_food_cons,4,FALSE)*Other_F_local_coll</f>
        <v>5.1927138840503842E-16</v>
      </c>
      <c r="P291" s="57">
        <f>Concentrations!P89*VLOOKUP(IF(ISBLANK($A291),$B291,$A291),Radionuclide_specific,9,FALSE)*VLOOKUP($B$254,Other_food_cons,4,FALSE)*Other_F_local_coll</f>
        <v>1.4135773622155161E-16</v>
      </c>
      <c r="Q291" s="57">
        <f>Concentrations!Q89*VLOOKUP(IF(ISBLANK($A291),$B291,$A291),Radionuclide_specific,9,FALSE)*VLOOKUP($B$254,Other_food_cons,4,FALSE)*Other_F_local_coll</f>
        <v>6.8437534755686187E-17</v>
      </c>
      <c r="R291" s="44">
        <f>Concentrations!R89*VLOOKUP(IF(ISBLANK($A291),$B291,$A291),Radionuclide_specific,9,FALSE)*VLOOKUP($B$254,Other_food_cons,5,FALSE)*Other_F_local</f>
        <v>4.6389445260361954E-13</v>
      </c>
      <c r="S291" s="44">
        <f>Concentrations!S89*VLOOKUP(IF(ISBLANK($A291),$B291,$A291),Radionuclide_specific,9,FALSE)*VLOOKUP($B$254,Other_food_cons,5,FALSE)*Other_F_local_coll</f>
        <v>7.0547100756728434E-14</v>
      </c>
      <c r="T291" s="44">
        <f>Concentrations!T89*VLOOKUP(IF(ISBLANK($A291),$B291,$A291),Radionuclide_specific,9,FALSE)*VLOOKUP($B$254,Other_food_cons,5,FALSE)*Other_F_local_coll</f>
        <v>5.5399315011956581E-15</v>
      </c>
      <c r="U291" s="44">
        <f>Concentrations!U89*VLOOKUP(IF(ISBLANK($A291),$B291,$A291),Radionuclide_specific,9,FALSE)*VLOOKUP($B$254,Other_food_cons,5,FALSE)*Other_F_local_coll</f>
        <v>1.5080980645531785E-15</v>
      </c>
      <c r="V291" s="44">
        <f>Concentrations!V89*VLOOKUP(IF(ISBLANK($A291),$B291,$A291),Radionuclide_specific,9,FALSE)*VLOOKUP($B$254,Other_food_cons,5,FALSE)*Other_F_local_coll</f>
        <v>7.3013700181274962E-16</v>
      </c>
      <c r="W291" s="57">
        <f t="shared" si="206"/>
        <v>1.275085619547985E-10</v>
      </c>
      <c r="X291" s="57">
        <f t="shared" si="207"/>
        <v>1.9390961278118407E-11</v>
      </c>
      <c r="Y291" s="57">
        <f t="shared" si="208"/>
        <v>1.5227358186348676E-12</v>
      </c>
      <c r="Z291" s="57">
        <f t="shared" si="209"/>
        <v>4.1452406774585833E-13</v>
      </c>
      <c r="AA291" s="57">
        <f t="shared" si="210"/>
        <v>2.0068944262776338E-13</v>
      </c>
    </row>
    <row r="292" spans="1:27">
      <c r="A292" s="4"/>
      <c r="B292" s="107" t="s">
        <v>34</v>
      </c>
      <c r="C292" s="57">
        <f>Concentrations!C90*VLOOKUP(IF(ISBLANK($A292),$B292,$A292),Radionuclide_specific,9,FALSE)*VLOOKUP($B$254,Other_food_cons,2,FALSE)*Other_F_local</f>
        <v>2.2911155101289742E-10</v>
      </c>
      <c r="D292" s="57">
        <f>Concentrations!D90*VLOOKUP(IF(ISBLANK($A292),$B292,$A292),Radionuclide_specific,9,FALSE)*VLOOKUP($B$254,Other_food_cons,2,FALSE)*Other_F_local_coll</f>
        <v>3.484231290786314E-11</v>
      </c>
      <c r="E292" s="57">
        <f>Concentrations!E90*VLOOKUP(IF(ISBLANK($A292),$B292,$A292),Radionuclide_specific,9,FALSE)*VLOOKUP($B$254,Other_food_cons,2,FALSE)*Other_F_local_coll</f>
        <v>2.7361014808872549E-12</v>
      </c>
      <c r="F292" s="57">
        <f>Concentrations!F90*VLOOKUP(IF(ISBLANK($A292),$B292,$A292),Radionuclide_specific,9,FALSE)*VLOOKUP($B$254,Other_food_cons,2,FALSE)*Other_F_local_coll</f>
        <v>7.448303912885193E-13</v>
      </c>
      <c r="G292" s="57">
        <f>Concentrations!G90*VLOOKUP(IF(ISBLANK($A292),$B292,$A292),Radionuclide_specific,9,FALSE)*VLOOKUP($B$254,Other_food_cons,2,FALSE)*Other_F_local_coll</f>
        <v>3.6060534890716325E-13</v>
      </c>
      <c r="H292" s="44">
        <f>Concentrations!H90*VLOOKUP(IF(ISBLANK($A292),$B292,$A292),Radionuclide_specific,9,FALSE)*VLOOKUP($B$254,Other_food_cons,3,FALSE)*Other_F_local</f>
        <v>4.4106990799921504E-10</v>
      </c>
      <c r="I292" s="44">
        <f>Concentrations!I90*VLOOKUP(IF(ISBLANK($A292),$B292,$A292),Radionuclide_specific,9,FALSE)*VLOOKUP($B$254,Other_food_cons,3,FALSE)*Other_F_local_coll</f>
        <v>6.7076040822952431E-11</v>
      </c>
      <c r="J292" s="44">
        <f>Concentrations!J90*VLOOKUP(IF(ISBLANK($A292),$B292,$A292),Radionuclide_specific,9,FALSE)*VLOOKUP($B$254,Other_food_cons,3,FALSE)*Other_F_local_coll</f>
        <v>5.2673556750681772E-12</v>
      </c>
      <c r="K292" s="44">
        <f>Concentrations!K90*VLOOKUP(IF(ISBLANK($A292),$B292,$A292),Radionuclide_specific,9,FALSE)*VLOOKUP($B$254,Other_food_cons,3,FALSE)*Other_F_local_coll</f>
        <v>1.4338965918927104E-12</v>
      </c>
      <c r="L292" s="44">
        <f>Concentrations!L90*VLOOKUP(IF(ISBLANK($A292),$B292,$A292),Radionuclide_specific,9,FALSE)*VLOOKUP($B$254,Other_food_cons,3,FALSE)*Other_F_local_coll</f>
        <v>6.9421278570783961E-13</v>
      </c>
      <c r="M292" s="57">
        <f>Concentrations!M90*VLOOKUP(IF(ISBLANK($A292),$B292,$A292),Radionuclide_specific,9,FALSE)*VLOOKUP($B$254,Other_food_cons,4,FALSE)*Other_F_local</f>
        <v>5.8107718995932173E-11</v>
      </c>
      <c r="N292" s="57">
        <f>Concentrations!N90*VLOOKUP(IF(ISBLANK($A292),$B292,$A292),Radionuclide_specific,9,FALSE)*VLOOKUP($B$254,Other_food_cons,4,FALSE)*Other_F_local_coll</f>
        <v>8.8367754426509914E-12</v>
      </c>
      <c r="O292" s="57">
        <f>Concentrations!O90*VLOOKUP(IF(ISBLANK($A292),$B292,$A292),Radionuclide_specific,9,FALSE)*VLOOKUP($B$254,Other_food_cons,4,FALSE)*Other_F_local_coll</f>
        <v>6.939354008685514E-13</v>
      </c>
      <c r="P292" s="57">
        <f>Concentrations!P90*VLOOKUP(IF(ISBLANK($A292),$B292,$A292),Radionuclide_specific,9,FALSE)*VLOOKUP($B$254,Other_food_cons,4,FALSE)*Other_F_local_coll</f>
        <v>1.8890533840516446E-13</v>
      </c>
      <c r="Q292" s="57">
        <f>Concentrations!Q90*VLOOKUP(IF(ISBLANK($A292),$B292,$A292),Radionuclide_specific,9,FALSE)*VLOOKUP($B$254,Other_food_cons,4,FALSE)*Other_F_local_coll</f>
        <v>9.1457432809871544E-14</v>
      </c>
      <c r="R292" s="44">
        <f>Concentrations!R90*VLOOKUP(IF(ISBLANK($A292),$B292,$A292),Radionuclide_specific,9,FALSE)*VLOOKUP($B$254,Other_food_cons,5,FALSE)*Other_F_local</f>
        <v>8.9644468543672427E-12</v>
      </c>
      <c r="S292" s="44">
        <f>Concentrations!S90*VLOOKUP(IF(ISBLANK($A292),$B292,$A292),Radionuclide_specific,9,FALSE)*VLOOKUP($B$254,Other_food_cons,5,FALSE)*Other_F_local_coll</f>
        <v>1.3632750551638062E-12</v>
      </c>
      <c r="T292" s="44">
        <f>Concentrations!T90*VLOOKUP(IF(ISBLANK($A292),$B292,$A292),Radionuclide_specific,9,FALSE)*VLOOKUP($B$254,Other_food_cons,5,FALSE)*Other_F_local_coll</f>
        <v>1.0705543306364581E-13</v>
      </c>
      <c r="U292" s="44">
        <f>Concentrations!U90*VLOOKUP(IF(ISBLANK($A292),$B292,$A292),Radionuclide_specific,9,FALSE)*VLOOKUP($B$254,Other_food_cons,5,FALSE)*Other_F_local_coll</f>
        <v>2.9142976112311424E-14</v>
      </c>
      <c r="V292" s="44">
        <f>Concentrations!V90*VLOOKUP(IF(ISBLANK($A292),$B292,$A292),Radionuclide_specific,9,FALSE)*VLOOKUP($B$254,Other_food_cons,5,FALSE)*Other_F_local_coll</f>
        <v>1.4109404224219348E-14</v>
      </c>
      <c r="W292" s="57">
        <f t="shared" si="206"/>
        <v>7.3725362486241187E-10</v>
      </c>
      <c r="X292" s="57">
        <f t="shared" si="207"/>
        <v>1.1211840422863036E-10</v>
      </c>
      <c r="Y292" s="57">
        <f t="shared" si="208"/>
        <v>8.8044479898876299E-12</v>
      </c>
      <c r="Z292" s="57">
        <f t="shared" si="209"/>
        <v>2.3967752976987055E-12</v>
      </c>
      <c r="AA292" s="57">
        <f t="shared" si="210"/>
        <v>1.160384971649094E-12</v>
      </c>
    </row>
    <row r="293" spans="1:27">
      <c r="A293" s="4"/>
      <c r="B293" s="107" t="s">
        <v>144</v>
      </c>
      <c r="C293" s="57">
        <f>Concentrations!C91*VLOOKUP(IF(ISBLANK($A293),$B293,$A293),Radionuclide_specific,9,FALSE)*VLOOKUP($B$254,Other_food_cons,2,FALSE)*Other_F_local</f>
        <v>0</v>
      </c>
      <c r="D293" s="57">
        <f>Concentrations!D91*VLOOKUP(IF(ISBLANK($A293),$B293,$A293),Radionuclide_specific,9,FALSE)*VLOOKUP($B$254,Other_food_cons,2,FALSE)*Other_F_local_coll</f>
        <v>0</v>
      </c>
      <c r="E293" s="57">
        <f>Concentrations!E91*VLOOKUP(IF(ISBLANK($A293),$B293,$A293),Radionuclide_specific,9,FALSE)*VLOOKUP($B$254,Other_food_cons,2,FALSE)*Other_F_local_coll</f>
        <v>0</v>
      </c>
      <c r="F293" s="57">
        <f>Concentrations!F91*VLOOKUP(IF(ISBLANK($A293),$B293,$A293),Radionuclide_specific,9,FALSE)*VLOOKUP($B$254,Other_food_cons,2,FALSE)*Other_F_local_coll</f>
        <v>0</v>
      </c>
      <c r="G293" s="57">
        <f>Concentrations!G91*VLOOKUP(IF(ISBLANK($A293),$B293,$A293),Radionuclide_specific,9,FALSE)*VLOOKUP($B$254,Other_food_cons,2,FALSE)*Other_F_local_coll</f>
        <v>0</v>
      </c>
      <c r="H293" s="44">
        <f>Concentrations!H91*VLOOKUP(IF(ISBLANK($A293),$B293,$A293),Radionuclide_specific,9,FALSE)*VLOOKUP($B$254,Other_food_cons,3,FALSE)*Other_F_local</f>
        <v>0</v>
      </c>
      <c r="I293" s="44">
        <f>Concentrations!I91*VLOOKUP(IF(ISBLANK($A293),$B293,$A293),Radionuclide_specific,9,FALSE)*VLOOKUP($B$254,Other_food_cons,3,FALSE)*Other_F_local_coll</f>
        <v>0</v>
      </c>
      <c r="J293" s="44">
        <f>Concentrations!J91*VLOOKUP(IF(ISBLANK($A293),$B293,$A293),Radionuclide_specific,9,FALSE)*VLOOKUP($B$254,Other_food_cons,3,FALSE)*Other_F_local_coll</f>
        <v>0</v>
      </c>
      <c r="K293" s="44">
        <f>Concentrations!K91*VLOOKUP(IF(ISBLANK($A293),$B293,$A293),Radionuclide_specific,9,FALSE)*VLOOKUP($B$254,Other_food_cons,3,FALSE)*Other_F_local_coll</f>
        <v>0</v>
      </c>
      <c r="L293" s="44">
        <f>Concentrations!L91*VLOOKUP(IF(ISBLANK($A293),$B293,$A293),Radionuclide_specific,9,FALSE)*VLOOKUP($B$254,Other_food_cons,3,FALSE)*Other_F_local_coll</f>
        <v>0</v>
      </c>
      <c r="M293" s="57">
        <f>Concentrations!M91*VLOOKUP(IF(ISBLANK($A293),$B293,$A293),Radionuclide_specific,9,FALSE)*VLOOKUP($B$254,Other_food_cons,4,FALSE)*Other_F_local</f>
        <v>0</v>
      </c>
      <c r="N293" s="57">
        <f>Concentrations!N91*VLOOKUP(IF(ISBLANK($A293),$B293,$A293),Radionuclide_specific,9,FALSE)*VLOOKUP($B$254,Other_food_cons,4,FALSE)*Other_F_local_coll</f>
        <v>0</v>
      </c>
      <c r="O293" s="57">
        <f>Concentrations!O91*VLOOKUP(IF(ISBLANK($A293),$B293,$A293),Radionuclide_specific,9,FALSE)*VLOOKUP($B$254,Other_food_cons,4,FALSE)*Other_F_local_coll</f>
        <v>0</v>
      </c>
      <c r="P293" s="57">
        <f>Concentrations!P91*VLOOKUP(IF(ISBLANK($A293),$B293,$A293),Radionuclide_specific,9,FALSE)*VLOOKUP($B$254,Other_food_cons,4,FALSE)*Other_F_local_coll</f>
        <v>0</v>
      </c>
      <c r="Q293" s="57">
        <f>Concentrations!Q91*VLOOKUP(IF(ISBLANK($A293),$B293,$A293),Radionuclide_specific,9,FALSE)*VLOOKUP($B$254,Other_food_cons,4,FALSE)*Other_F_local_coll</f>
        <v>0</v>
      </c>
      <c r="R293" s="44">
        <f>Concentrations!R91*VLOOKUP(IF(ISBLANK($A293),$B293,$A293),Radionuclide_specific,9,FALSE)*VLOOKUP($B$254,Other_food_cons,5,FALSE)*Other_F_local</f>
        <v>0</v>
      </c>
      <c r="S293" s="44">
        <f>Concentrations!S91*VLOOKUP(IF(ISBLANK($A293),$B293,$A293),Radionuclide_specific,9,FALSE)*VLOOKUP($B$254,Other_food_cons,5,FALSE)*Other_F_local_coll</f>
        <v>0</v>
      </c>
      <c r="T293" s="44">
        <f>Concentrations!T91*VLOOKUP(IF(ISBLANK($A293),$B293,$A293),Radionuclide_specific,9,FALSE)*VLOOKUP($B$254,Other_food_cons,5,FALSE)*Other_F_local_coll</f>
        <v>0</v>
      </c>
      <c r="U293" s="44">
        <f>Concentrations!U91*VLOOKUP(IF(ISBLANK($A293),$B293,$A293),Radionuclide_specific,9,FALSE)*VLOOKUP($B$254,Other_food_cons,5,FALSE)*Other_F_local_coll</f>
        <v>0</v>
      </c>
      <c r="V293" s="44">
        <f>Concentrations!V91*VLOOKUP(IF(ISBLANK($A293),$B293,$A293),Radionuclide_specific,9,FALSE)*VLOOKUP($B$254,Other_food_cons,5,FALSE)*Other_F_local_coll</f>
        <v>0</v>
      </c>
      <c r="W293" s="57">
        <f t="shared" si="206"/>
        <v>0</v>
      </c>
      <c r="X293" s="57">
        <f t="shared" si="207"/>
        <v>0</v>
      </c>
      <c r="Y293" s="57">
        <f t="shared" si="208"/>
        <v>0</v>
      </c>
      <c r="Z293" s="57">
        <f t="shared" si="209"/>
        <v>0</v>
      </c>
      <c r="AA293" s="57">
        <f t="shared" si="210"/>
        <v>0</v>
      </c>
    </row>
    <row r="294" spans="1:27">
      <c r="A294" s="4"/>
      <c r="B294" s="107" t="s">
        <v>145</v>
      </c>
      <c r="C294" s="57">
        <f>Concentrations!C92*VLOOKUP(IF(ISBLANK($A294),$B294,$A294),Radionuclide_specific,9,FALSE)*VLOOKUP($B$254,Other_food_cons,2,FALSE)*Other_F_local</f>
        <v>1.4628206235010487E-12</v>
      </c>
      <c r="D294" s="57">
        <f>Concentrations!D92*VLOOKUP(IF(ISBLANK($A294),$B294,$A294),Radionuclide_specific,9,FALSE)*VLOOKUP($B$254,Other_food_cons,2,FALSE)*Other_F_local_coll</f>
        <v>2.2245955590964437E-13</v>
      </c>
      <c r="E294" s="57">
        <f>Concentrations!E92*VLOOKUP(IF(ISBLANK($A294),$B294,$A294),Radionuclide_specific,9,FALSE)*VLOOKUP($B$254,Other_food_cons,2,FALSE)*Other_F_local_coll</f>
        <v>1.7469331670703619E-14</v>
      </c>
      <c r="F294" s="57">
        <f>Concentrations!F92*VLOOKUP(IF(ISBLANK($A294),$B294,$A294),Radionuclide_specific,9,FALSE)*VLOOKUP($B$254,Other_food_cons,2,FALSE)*Other_F_local_coll</f>
        <v>4.7555579479529043E-15</v>
      </c>
      <c r="G294" s="57">
        <f>Concentrations!G92*VLOOKUP(IF(ISBLANK($A294),$B294,$A294),Radionuclide_specific,9,FALSE)*VLOOKUP($B$254,Other_food_cons,2,FALSE)*Other_F_local_coll</f>
        <v>2.302376021610953E-15</v>
      </c>
      <c r="H294" s="44">
        <f>Concentrations!H92*VLOOKUP(IF(ISBLANK($A294),$B294,$A294),Radionuclide_specific,9,FALSE)*VLOOKUP($B$254,Other_food_cons,3,FALSE)*Other_F_local</f>
        <v>3.6187348575308976E-11</v>
      </c>
      <c r="I294" s="44">
        <f>Concentrations!I92*VLOOKUP(IF(ISBLANK($A294),$B294,$A294),Radionuclide_specific,9,FALSE)*VLOOKUP($B$254,Other_food_cons,3,FALSE)*Other_F_local_coll</f>
        <v>5.503218483715181E-12</v>
      </c>
      <c r="J294" s="44">
        <f>Concentrations!J92*VLOOKUP(IF(ISBLANK($A294),$B294,$A294),Radionuclide_specific,9,FALSE)*VLOOKUP($B$254,Other_food_cons,3,FALSE)*Other_F_local_coll</f>
        <v>4.3215742544867356E-13</v>
      </c>
      <c r="K294" s="44">
        <f>Concentrations!K92*VLOOKUP(IF(ISBLANK($A294),$B294,$A294),Radionuclide_specific,9,FALSE)*VLOOKUP($B$254,Other_food_cons,3,FALSE)*Other_F_local_coll</f>
        <v>1.1764329157513376E-13</v>
      </c>
      <c r="L294" s="44">
        <f>Concentrations!L92*VLOOKUP(IF(ISBLANK($A294),$B294,$A294),Radionuclide_specific,9,FALSE)*VLOOKUP($B$254,Other_food_cons,3,FALSE)*Other_F_local_coll</f>
        <v>5.6956322810148674E-14</v>
      </c>
      <c r="M294" s="57">
        <f>Concentrations!M92*VLOOKUP(IF(ISBLANK($A294),$B294,$A294),Radionuclide_specific,9,FALSE)*VLOOKUP($B$254,Other_food_cons,4,FALSE)*Other_F_local</f>
        <v>1.2126828312194543E-14</v>
      </c>
      <c r="N294" s="57">
        <f>Concentrations!N92*VLOOKUP(IF(ISBLANK($A294),$B294,$A294),Radionuclide_specific,9,FALSE)*VLOOKUP($B$254,Other_food_cons,4,FALSE)*Other_F_local_coll</f>
        <v>1.8441966141184681E-15</v>
      </c>
      <c r="O294" s="57">
        <f>Concentrations!O92*VLOOKUP(IF(ISBLANK($A294),$B294,$A294),Radionuclide_specific,9,FALSE)*VLOOKUP($B$254,Other_food_cons,4,FALSE)*Other_F_local_coll</f>
        <v>1.4482130105082812E-16</v>
      </c>
      <c r="P294" s="57">
        <f>Concentrations!P92*VLOOKUP(IF(ISBLANK($A294),$B294,$A294),Radionuclide_specific,9,FALSE)*VLOOKUP($B$254,Other_food_cons,4,FALSE)*Other_F_local_coll</f>
        <v>3.942372279759953E-17</v>
      </c>
      <c r="Q294" s="57">
        <f>Concentrations!Q92*VLOOKUP(IF(ISBLANK($A294),$B294,$A294),Radionuclide_specific,9,FALSE)*VLOOKUP($B$254,Other_food_cons,4,FALSE)*Other_F_local_coll</f>
        <v>1.9086768586407972E-17</v>
      </c>
      <c r="R294" s="44">
        <f>Concentrations!R92*VLOOKUP(IF(ISBLANK($A294),$B294,$A294),Radionuclide_specific,9,FALSE)*VLOOKUP($B$254,Other_food_cons,5,FALSE)*Other_F_local</f>
        <v>7.5880267687924622E-14</v>
      </c>
      <c r="S294" s="44">
        <f>Concentrations!S92*VLOOKUP(IF(ISBLANK($A294),$B294,$A294),Radionuclide_specific,9,FALSE)*VLOOKUP($B$254,Other_food_cons,5,FALSE)*Other_F_local_coll</f>
        <v>1.1539549265965449E-14</v>
      </c>
      <c r="T294" s="44">
        <f>Concentrations!T92*VLOOKUP(IF(ISBLANK($A294),$B294,$A294),Radionuclide_specific,9,FALSE)*VLOOKUP($B$254,Other_food_cons,5,FALSE)*Other_F_local_coll</f>
        <v>9.061791597725446E-16</v>
      </c>
      <c r="U294" s="44">
        <f>Concentrations!U92*VLOOKUP(IF(ISBLANK($A294),$B294,$A294),Radionuclide_specific,9,FALSE)*VLOOKUP($B$254,Other_food_cons,5,FALSE)*Other_F_local_coll</f>
        <v>2.4668302066486769E-16</v>
      </c>
      <c r="V294" s="44">
        <f>Concentrations!V92*VLOOKUP(IF(ISBLANK($A294),$B294,$A294),Radionuclide_specific,9,FALSE)*VLOOKUP($B$254,Other_food_cons,5,FALSE)*Other_F_local_coll</f>
        <v>1.1943016527888922E-16</v>
      </c>
      <c r="W294" s="57">
        <f t="shared" si="206"/>
        <v>3.7738176294810147E-11</v>
      </c>
      <c r="X294" s="57">
        <f t="shared" si="207"/>
        <v>5.7390617855049092E-12</v>
      </c>
      <c r="Y294" s="57">
        <f t="shared" si="208"/>
        <v>4.5067775758020061E-13</v>
      </c>
      <c r="Z294" s="57">
        <f t="shared" si="209"/>
        <v>1.2268495626654914E-13</v>
      </c>
      <c r="AA294" s="57">
        <f t="shared" si="210"/>
        <v>5.939721576562492E-14</v>
      </c>
    </row>
    <row r="295" spans="1:27">
      <c r="A295" s="4"/>
      <c r="B295" s="107" t="s">
        <v>159</v>
      </c>
      <c r="C295" s="57">
        <f>Concentrations!C93*VLOOKUP(IF(ISBLANK($A295),$B295,$A295),Radionuclide_specific,9,FALSE)*VLOOKUP($B$254,Other_food_cons,2,FALSE)*Other_F_local</f>
        <v>3.7070858462479937E-15</v>
      </c>
      <c r="D295" s="57">
        <f>Concentrations!D93*VLOOKUP(IF(ISBLANK($A295),$B295,$A295),Radionuclide_specific,9,FALSE)*VLOOKUP($B$254,Other_food_cons,2,FALSE)*Other_F_local_coll</f>
        <v>5.6375789199738851E-16</v>
      </c>
      <c r="E295" s="57">
        <f>Concentrations!E93*VLOOKUP(IF(ISBLANK($A295),$B295,$A295),Radionuclide_specific,9,FALSE)*VLOOKUP($B$254,Other_food_cons,2,FALSE)*Other_F_local_coll</f>
        <v>4.4270849849575409E-17</v>
      </c>
      <c r="F295" s="57">
        <f>Concentrations!F93*VLOOKUP(IF(ISBLANK($A295),$B295,$A295),Radionuclide_specific,9,FALSE)*VLOOKUP($B$254,Other_food_cons,2,FALSE)*Other_F_local_coll</f>
        <v>1.2051553879296073E-17</v>
      </c>
      <c r="G295" s="57">
        <f>Concentrations!G93*VLOOKUP(IF(ISBLANK($A295),$B295,$A295),Radionuclide_specific,9,FALSE)*VLOOKUP($B$254,Other_food_cons,2,FALSE)*Other_F_local_coll</f>
        <v>5.8346904776521363E-18</v>
      </c>
      <c r="H295" s="44">
        <f>Concentrations!H93*VLOOKUP(IF(ISBLANK($A295),$B295,$A295),Radionuclide_specific,9,FALSE)*VLOOKUP($B$254,Other_food_cons,3,FALSE)*Other_F_local</f>
        <v>9.4274484152503978E-14</v>
      </c>
      <c r="I295" s="44">
        <f>Concentrations!I93*VLOOKUP(IF(ISBLANK($A295),$B295,$A295),Radionuclide_specific,9,FALSE)*VLOOKUP($B$254,Other_food_cons,3,FALSE)*Other_F_local_coll</f>
        <v>1.4336863687348613E-14</v>
      </c>
      <c r="J295" s="44">
        <f>Concentrations!J93*VLOOKUP(IF(ISBLANK($A295),$B295,$A295),Radionuclide_specific,9,FALSE)*VLOOKUP($B$254,Other_food_cons,3,FALSE)*Other_F_local_coll</f>
        <v>1.1258470145183891E-15</v>
      </c>
      <c r="K295" s="44">
        <f>Concentrations!K93*VLOOKUP(IF(ISBLANK($A295),$B295,$A295),Radionuclide_specific,9,FALSE)*VLOOKUP($B$254,Other_food_cons,3,FALSE)*Other_F_local_coll</f>
        <v>3.0648171429767856E-16</v>
      </c>
      <c r="L295" s="44">
        <f>Concentrations!L93*VLOOKUP(IF(ISBLANK($A295),$B295,$A295),Radionuclide_specific,9,FALSE)*VLOOKUP($B$254,Other_food_cons,3,FALSE)*Other_F_local_coll</f>
        <v>1.4838135877724815E-16</v>
      </c>
      <c r="M295" s="57">
        <f>Concentrations!M93*VLOOKUP(IF(ISBLANK($A295),$B295,$A295),Radionuclide_specific,9,FALSE)*VLOOKUP($B$254,Other_food_cons,4,FALSE)*Other_F_local</f>
        <v>1.4505446563906169E-15</v>
      </c>
      <c r="N295" s="57">
        <f>Concentrations!N93*VLOOKUP(IF(ISBLANK($A295),$B295,$A295),Radionuclide_specific,9,FALSE)*VLOOKUP($B$254,Other_food_cons,4,FALSE)*Other_F_local_coll</f>
        <v>2.2059267889965799E-16</v>
      </c>
      <c r="O295" s="57">
        <f>Concentrations!O93*VLOOKUP(IF(ISBLANK($A295),$B295,$A295),Radionuclide_specific,9,FALSE)*VLOOKUP($B$254,Other_food_cons,4,FALSE)*Other_F_local_coll</f>
        <v>1.732272932070563E-17</v>
      </c>
      <c r="P295" s="57">
        <f>Concentrations!P93*VLOOKUP(IF(ISBLANK($A295),$B295,$A295),Radionuclide_specific,9,FALSE)*VLOOKUP($B$254,Other_food_cons,4,FALSE)*Other_F_local_coll</f>
        <v>4.7156493822525531E-18</v>
      </c>
      <c r="Q295" s="57">
        <f>Concentrations!Q93*VLOOKUP(IF(ISBLANK($A295),$B295,$A295),Radionuclide_specific,9,FALSE)*VLOOKUP($B$254,Other_food_cons,4,FALSE)*Other_F_local_coll</f>
        <v>2.2830545191224957E-18</v>
      </c>
      <c r="R295" s="44">
        <f>Concentrations!R93*VLOOKUP(IF(ISBLANK($A295),$B295,$A295),Radionuclide_specific,9,FALSE)*VLOOKUP($B$254,Other_food_cons,5,FALSE)*Other_F_local</f>
        <v>4.6498468633476791E-18</v>
      </c>
      <c r="S295" s="44">
        <f>Concentrations!S93*VLOOKUP(IF(ISBLANK($A295),$B295,$A295),Radionuclide_specific,9,FALSE)*VLOOKUP($B$254,Other_food_cons,5,FALSE)*Other_F_local_coll</f>
        <v>7.0712898878365871E-19</v>
      </c>
      <c r="T295" s="44">
        <f>Concentrations!T93*VLOOKUP(IF(ISBLANK($A295),$B295,$A295),Radionuclide_specific,9,FALSE)*VLOOKUP($B$254,Other_food_cons,5,FALSE)*Other_F_local_coll</f>
        <v>5.5529513167096307E-20</v>
      </c>
      <c r="U295" s="44">
        <f>Concentrations!U93*VLOOKUP(IF(ISBLANK($A295),$B295,$A295),Radionuclide_specific,9,FALSE)*VLOOKUP($B$254,Other_food_cons,5,FALSE)*Other_F_local_coll</f>
        <v>1.5116423608270991E-20</v>
      </c>
      <c r="V295" s="44">
        <f>Concentrations!V93*VLOOKUP(IF(ISBLANK($A295),$B295,$A295),Radionuclide_specific,9,FALSE)*VLOOKUP($B$254,Other_food_cons,5,FALSE)*Other_F_local_coll</f>
        <v>7.3185295246330845E-21</v>
      </c>
      <c r="W295" s="57">
        <f t="shared" si="206"/>
        <v>9.9436764502005943E-14</v>
      </c>
      <c r="X295" s="57">
        <f t="shared" si="207"/>
        <v>1.5121921387234445E-14</v>
      </c>
      <c r="Y295" s="57">
        <f t="shared" si="208"/>
        <v>1.1874961232018373E-15</v>
      </c>
      <c r="Z295" s="57">
        <f t="shared" si="209"/>
        <v>3.2326403398283542E-16</v>
      </c>
      <c r="AA295" s="57">
        <f t="shared" si="210"/>
        <v>1.5650642230354741E-16</v>
      </c>
    </row>
    <row r="296" spans="1:27">
      <c r="A296" s="4" t="s">
        <v>160</v>
      </c>
      <c r="B296" s="107"/>
      <c r="C296" s="57">
        <f>Concentrations!C94*VLOOKUP(IF(ISBLANK($A296),$B296,$A296),Radionuclide_specific,9,FALSE)*VLOOKUP($B$254,Other_food_cons,2,FALSE)*Other_F_local</f>
        <v>1.0326773698617888E-11</v>
      </c>
      <c r="D296" s="57">
        <f>Concentrations!D94*VLOOKUP(IF(ISBLANK($A296),$B296,$A296),Radionuclide_specific,9,FALSE)*VLOOKUP($B$254,Other_food_cons,2,FALSE)*Other_F_local_coll</f>
        <v>1.5704519401901454E-12</v>
      </c>
      <c r="E296" s="57">
        <f>Concentrations!E94*VLOOKUP(IF(ISBLANK($A296),$B296,$A296),Radionuclide_specific,9,FALSE)*VLOOKUP($B$254,Other_food_cons,2,FALSE)*Other_F_local_coll</f>
        <v>1.2332464386895626E-13</v>
      </c>
      <c r="F296" s="57">
        <f>Concentrations!F94*VLOOKUP(IF(ISBLANK($A296),$B296,$A296),Radionuclide_specific,9,FALSE)*VLOOKUP($B$254,Other_food_cons,2,FALSE)*Other_F_local_coll</f>
        <v>3.3571832599113151E-14</v>
      </c>
      <c r="G296" s="57">
        <f>Concentrations!G94*VLOOKUP(IF(ISBLANK($A296),$B296,$A296),Radionuclide_specific,9,FALSE)*VLOOKUP($B$254,Other_food_cons,2,FALSE)*Other_F_local_coll</f>
        <v>1.62536092476619E-14</v>
      </c>
      <c r="H296" s="44">
        <f>Concentrations!H94*VLOOKUP(IF(ISBLANK($A296),$B296,$A296),Radionuclide_specific,9,FALSE)*VLOOKUP($B$254,Other_food_cons,3,FALSE)*Other_F_local</f>
        <v>3.6821700686072409E-11</v>
      </c>
      <c r="I296" s="44">
        <f>Concentrations!I94*VLOOKUP(IF(ISBLANK($A296),$B296,$A296),Radionuclide_specific,9,FALSE)*VLOOKUP($B$254,Other_food_cons,3,FALSE)*Other_F_local_coll</f>
        <v>5.5996880508074483E-12</v>
      </c>
      <c r="J296" s="44">
        <f>Concentrations!J94*VLOOKUP(IF(ISBLANK($A296),$B296,$A296),Radionuclide_specific,9,FALSE)*VLOOKUP($B$254,Other_food_cons,3,FALSE)*Other_F_local_coll</f>
        <v>4.3973299466869721E-13</v>
      </c>
      <c r="K296" s="44">
        <f>Concentrations!K94*VLOOKUP(IF(ISBLANK($A296),$B296,$A296),Radionuclide_specific,9,FALSE)*VLOOKUP($B$254,Other_food_cons,3,FALSE)*Other_F_local_coll</f>
        <v>1.1970553509978816E-13</v>
      </c>
      <c r="L296" s="44">
        <f>Concentrations!L94*VLOOKUP(IF(ISBLANK($A296),$B296,$A296),Radionuclide_specific,9,FALSE)*VLOOKUP($B$254,Other_food_cons,3,FALSE)*Other_F_local_coll</f>
        <v>5.795474484600017E-14</v>
      </c>
      <c r="M296" s="57">
        <f>Concentrations!M94*VLOOKUP(IF(ISBLANK($A296),$B296,$A296),Radionuclide_specific,9,FALSE)*VLOOKUP($B$254,Other_food_cons,4,FALSE)*Other_F_local</f>
        <v>3.2169780654286378E-12</v>
      </c>
      <c r="N296" s="57">
        <f>Concentrations!N94*VLOOKUP(IF(ISBLANK($A296),$B296,$A296),Radionuclide_specific,9,FALSE)*VLOOKUP($B$254,Other_food_cons,4,FALSE)*Other_F_local_coll</f>
        <v>4.8922437847918629E-13</v>
      </c>
      <c r="O296" s="57">
        <f>Concentrations!O94*VLOOKUP(IF(ISBLANK($A296),$B296,$A296),Radionuclide_specific,9,FALSE)*VLOOKUP($B$254,Other_food_cons,4,FALSE)*Other_F_local_coll</f>
        <v>3.8417872399617737E-14</v>
      </c>
      <c r="P296" s="57">
        <f>Concentrations!P94*VLOOKUP(IF(ISBLANK($A296),$B296,$A296),Radionuclide_specific,9,FALSE)*VLOOKUP($B$254,Other_food_cons,4,FALSE)*Other_F_local_coll</f>
        <v>1.0458237222923122E-14</v>
      </c>
      <c r="Q296" s="57">
        <f>Concentrations!Q94*VLOOKUP(IF(ISBLANK($A296),$B296,$A296),Radionuclide_specific,9,FALSE)*VLOOKUP($B$254,Other_food_cons,4,FALSE)*Other_F_local_coll</f>
        <v>5.0632952710849505E-15</v>
      </c>
      <c r="R296" s="44">
        <f>Concentrations!R94*VLOOKUP(IF(ISBLANK($A296),$B296,$A296),Radionuclide_specific,9,FALSE)*VLOOKUP($B$254,Other_food_cons,5,FALSE)*Other_F_local</f>
        <v>1.2643077166042255E-11</v>
      </c>
      <c r="S296" s="44">
        <f>Concentrations!S94*VLOOKUP(IF(ISBLANK($A296),$B296,$A296),Radionuclide_specific,9,FALSE)*VLOOKUP($B$254,Other_food_cons,5,FALSE)*Other_F_local_coll</f>
        <v>1.9227055462677743E-12</v>
      </c>
      <c r="T296" s="44">
        <f>Concentrations!T94*VLOOKUP(IF(ISBLANK($A296),$B296,$A296),Radionuclide_specific,9,FALSE)*VLOOKUP($B$254,Other_food_cons,5,FALSE)*Other_F_local_coll</f>
        <v>1.5098645854111959E-13</v>
      </c>
      <c r="U296" s="44">
        <f>Concentrations!U94*VLOOKUP(IF(ISBLANK($A296),$B296,$A296),Radionuclide_specific,9,FALSE)*VLOOKUP($B$254,Other_food_cons,5,FALSE)*Other_F_local_coll</f>
        <v>4.1102021070999948E-14</v>
      </c>
      <c r="V296" s="44">
        <f>Concentrations!V94*VLOOKUP(IF(ISBLANK($A296),$B296,$A296),Radionuclide_specific,9,FALSE)*VLOOKUP($B$254,Other_food_cons,5,FALSE)*Other_F_local_coll</f>
        <v>1.9899306592957537E-14</v>
      </c>
      <c r="W296" s="57">
        <f t="shared" ref="W296" si="226">C296+H296+M296+R296</f>
        <v>6.3008529616161185E-11</v>
      </c>
      <c r="X296" s="57">
        <f t="shared" ref="X296" si="227">D296+I296+N296+S296</f>
        <v>9.5820699157445527E-12</v>
      </c>
      <c r="Y296" s="57">
        <f t="shared" ref="Y296" si="228">E296+J296+O296+T296</f>
        <v>7.5246196947839082E-13</v>
      </c>
      <c r="Z296" s="57">
        <f t="shared" ref="Z296" si="229">F296+K296+P296+U296</f>
        <v>2.0483762599282439E-13</v>
      </c>
      <c r="AA296" s="57">
        <f t="shared" ref="AA296" si="230">G296+L296+Q296+V296</f>
        <v>9.917095595770456E-14</v>
      </c>
    </row>
    <row r="297" spans="1:27">
      <c r="A297" s="4" t="s">
        <v>35</v>
      </c>
      <c r="B297" s="107"/>
      <c r="C297" s="57">
        <f>Concentrations!C95*VLOOKUP(IF(ISBLANK($A297),$B297,$A297),Radionuclide_specific,9,FALSE)*VLOOKUP($B$254,Other_food_cons,2,FALSE)*Other_F_local</f>
        <v>9.4837717661681016E-12</v>
      </c>
      <c r="D297" s="57">
        <f>Concentrations!D95*VLOOKUP(IF(ISBLANK($A297),$B297,$A297),Radionuclide_specific,9,FALSE)*VLOOKUP($B$254,Other_food_cons,2,FALSE)*Other_F_local_coll</f>
        <v>1.4422517850484128E-12</v>
      </c>
      <c r="E297" s="57">
        <f>Concentrations!E95*VLOOKUP(IF(ISBLANK($A297),$B297,$A297),Radionuclide_specific,9,FALSE)*VLOOKUP($B$254,Other_food_cons,2,FALSE)*Other_F_local_coll</f>
        <v>1.1325732752922489E-13</v>
      </c>
      <c r="F297" s="57">
        <f>Concentrations!F95*VLOOKUP(IF(ISBLANK($A297),$B297,$A297),Radionuclide_specific,9,FALSE)*VLOOKUP($B$254,Other_food_cons,2,FALSE)*Other_F_local_coll</f>
        <v>3.0831275875215581E-14</v>
      </c>
      <c r="G297" s="57">
        <f>Concentrations!G95*VLOOKUP(IF(ISBLANK($A297),$B297,$A297),Radionuclide_specific,9,FALSE)*VLOOKUP($B$254,Other_food_cons,2,FALSE)*Other_F_local_coll</f>
        <v>1.4926784841569566E-14</v>
      </c>
      <c r="H297" s="44">
        <f>Concentrations!H95*VLOOKUP(IF(ISBLANK($A297),$B297,$A297),Radionuclide_specific,9,FALSE)*VLOOKUP($B$254,Other_food_cons,3,FALSE)*Other_F_local</f>
        <v>3.3815847576441366E-11</v>
      </c>
      <c r="I297" s="44">
        <f>Concentrations!I95*VLOOKUP(IF(ISBLANK($A297),$B297,$A297),Radionuclide_specific,9,FALSE)*VLOOKUP($B$254,Other_food_cons,3,FALSE)*Other_F_local_coll</f>
        <v>5.1425706704615705E-12</v>
      </c>
      <c r="J297" s="44">
        <f>Concentrations!J95*VLOOKUP(IF(ISBLANK($A297),$B297,$A297),Radionuclide_specific,9,FALSE)*VLOOKUP($B$254,Other_food_cons,3,FALSE)*Other_F_local_coll</f>
        <v>4.0383642912052336E-13</v>
      </c>
      <c r="K297" s="44">
        <f>Concentrations!K95*VLOOKUP(IF(ISBLANK($A297),$B297,$A297),Radionuclide_specific,9,FALSE)*VLOOKUP($B$254,Other_food_cons,3,FALSE)*Other_F_local_coll</f>
        <v>1.099336583892464E-13</v>
      </c>
      <c r="L297" s="44">
        <f>Concentrations!L95*VLOOKUP(IF(ISBLANK($A297),$B297,$A297),Radionuclide_specific,9,FALSE)*VLOOKUP($B$254,Other_food_cons,3,FALSE)*Other_F_local_coll</f>
        <v>5.3223748256944802E-14</v>
      </c>
      <c r="M297" s="57">
        <f>Concentrations!M95*VLOOKUP(IF(ISBLANK($A297),$B297,$A297),Radionuclide_specific,9,FALSE)*VLOOKUP($B$254,Other_food_cons,4,FALSE)*Other_F_local</f>
        <v>2.95436761177186E-12</v>
      </c>
      <c r="N297" s="57">
        <f>Concentrations!N95*VLOOKUP(IF(ISBLANK($A297),$B297,$A297),Radionuclide_specific,9,FALSE)*VLOOKUP($B$254,Other_food_cons,4,FALSE)*Other_F_local_coll</f>
        <v>4.4928769553137478E-13</v>
      </c>
      <c r="O297" s="57">
        <f>Concentrations!O95*VLOOKUP(IF(ISBLANK($A297),$B297,$A297),Radionuclide_specific,9,FALSE)*VLOOKUP($B$254,Other_food_cons,4,FALSE)*Other_F_local_coll</f>
        <v>3.5281720026395729E-14</v>
      </c>
      <c r="P297" s="57">
        <f>Concentrations!P95*VLOOKUP(IF(ISBLANK($A297),$B297,$A297),Radionuclide_specific,9,FALSE)*VLOOKUP($B$254,Other_food_cons,4,FALSE)*Other_F_local_coll</f>
        <v>9.6045038958316809E-15</v>
      </c>
      <c r="Q297" s="57">
        <f>Concentrations!Q95*VLOOKUP(IF(ISBLANK($A297),$B297,$A297),Radionuclide_specific,9,FALSE)*VLOOKUP($B$254,Other_food_cons,4,FALSE)*Other_F_local_coll</f>
        <v>4.6499653061177025E-15</v>
      </c>
      <c r="R297" s="44">
        <f>Concentrations!R95*VLOOKUP(IF(ISBLANK($A297),$B297,$A297),Radionuclide_specific,9,FALSE)*VLOOKUP($B$254,Other_food_cons,5,FALSE)*Other_F_local</f>
        <v>1.161098923672975E-11</v>
      </c>
      <c r="S297" s="44">
        <f>Concentrations!S95*VLOOKUP(IF(ISBLANK($A297),$B297,$A297),Radionuclide_specific,9,FALSE)*VLOOKUP($B$254,Other_food_cons,5,FALSE)*Other_F_local_coll</f>
        <v>1.7657499954385307E-12</v>
      </c>
      <c r="T297" s="44">
        <f>Concentrations!T95*VLOOKUP(IF(ISBLANK($A297),$B297,$A297),Radionuclide_specific,9,FALSE)*VLOOKUP($B$254,Other_food_cons,5,FALSE)*Other_F_local_coll</f>
        <v>1.3866103522374636E-13</v>
      </c>
      <c r="U297" s="44">
        <f>Concentrations!U95*VLOOKUP(IF(ISBLANK($A297),$B297,$A297),Radionuclide_specific,9,FALSE)*VLOOKUP($B$254,Other_food_cons,5,FALSE)*Other_F_local_coll</f>
        <v>3.7746755317205981E-14</v>
      </c>
      <c r="V297" s="44">
        <f>Concentrations!V95*VLOOKUP(IF(ISBLANK($A297),$B297,$A297),Radionuclide_specific,9,FALSE)*VLOOKUP($B$254,Other_food_cons,5,FALSE)*Other_F_local_coll</f>
        <v>1.8274874428412407E-14</v>
      </c>
      <c r="W297" s="57">
        <f t="shared" si="206"/>
        <v>5.7864976191111076E-11</v>
      </c>
      <c r="X297" s="57">
        <f t="shared" si="207"/>
        <v>8.799860146479889E-12</v>
      </c>
      <c r="Y297" s="57">
        <f t="shared" si="208"/>
        <v>6.9103651189989042E-13</v>
      </c>
      <c r="Z297" s="57">
        <f t="shared" si="209"/>
        <v>1.8811619347749966E-13</v>
      </c>
      <c r="AA297" s="57">
        <f t="shared" si="210"/>
        <v>9.1075372833044476E-14</v>
      </c>
    </row>
    <row r="298" spans="1:27">
      <c r="A298" s="4"/>
      <c r="B298" s="107" t="s">
        <v>36</v>
      </c>
      <c r="C298" s="57">
        <f>Concentrations!C96*VLOOKUP(IF(ISBLANK($A298),$B298,$A298),Radionuclide_specific,9,FALSE)*VLOOKUP($B$254,Other_food_cons,2,FALSE)*Other_F_local</f>
        <v>4.3431277736512425E-14</v>
      </c>
      <c r="D298" s="57">
        <f>Concentrations!D96*VLOOKUP(IF(ISBLANK($A298),$B298,$A298),Radionuclide_specific,9,FALSE)*VLOOKUP($B$254,Other_food_cons,2,FALSE)*Other_F_local_coll</f>
        <v>6.6048445056293826E-15</v>
      </c>
      <c r="E298" s="57">
        <f>Concentrations!E96*VLOOKUP(IF(ISBLANK($A298),$B298,$A298),Radionuclide_specific,9,FALSE)*VLOOKUP($B$254,Other_food_cons,2,FALSE)*Other_F_local_coll</f>
        <v>5.1866605069139046E-16</v>
      </c>
      <c r="F298" s="57">
        <f>Concentrations!F96*VLOOKUP(IF(ISBLANK($A298),$B298,$A298),Radionuclide_specific,9,FALSE)*VLOOKUP($B$254,Other_food_cons,2,FALSE)*Other_F_local_coll</f>
        <v>1.4119294923190252E-16</v>
      </c>
      <c r="G298" s="57">
        <f>Concentrations!G96*VLOOKUP(IF(ISBLANK($A298),$B298,$A298),Radionuclide_specific,9,FALSE)*VLOOKUP($B$254,Other_food_cons,2,FALSE)*Other_F_local_coll</f>
        <v>6.8357754082615535E-17</v>
      </c>
      <c r="H298" s="44">
        <f>Concentrations!H96*VLOOKUP(IF(ISBLANK($A298),$B298,$A298),Radionuclide_specific,9,FALSE)*VLOOKUP($B$254,Other_food_cons,3,FALSE)*Other_F_local</f>
        <v>1.098307499640032E-12</v>
      </c>
      <c r="I298" s="44">
        <f>Concentrations!I96*VLOOKUP(IF(ISBLANK($A298),$B298,$A298),Radionuclide_specific,9,FALSE)*VLOOKUP($B$254,Other_food_cons,3,FALSE)*Other_F_local_coll</f>
        <v>1.6702594610497695E-13</v>
      </c>
      <c r="J298" s="44">
        <f>Concentrations!J96*VLOOKUP(IF(ISBLANK($A298),$B298,$A298),Radionuclide_specific,9,FALSE)*VLOOKUP($B$254,Other_food_cons,3,FALSE)*Other_F_local_coll</f>
        <v>1.3116234266442627E-14</v>
      </c>
      <c r="K298" s="44">
        <f>Concentrations!K96*VLOOKUP(IF(ISBLANK($A298),$B298,$A298),Radionuclide_specific,9,FALSE)*VLOOKUP($B$254,Other_food_cons,3,FALSE)*Other_F_local_coll</f>
        <v>3.5705436984490008E-15</v>
      </c>
      <c r="L298" s="44">
        <f>Concentrations!L96*VLOOKUP(IF(ISBLANK($A298),$B298,$A298),Radionuclide_specific,9,FALSE)*VLOOKUP($B$254,Other_food_cons,3,FALSE)*Other_F_local_coll</f>
        <v>1.7286581901404237E-15</v>
      </c>
      <c r="M298" s="57">
        <f>Concentrations!M96*VLOOKUP(IF(ISBLANK($A298),$B298,$A298),Radionuclide_specific,9,FALSE)*VLOOKUP($B$254,Other_food_cons,4,FALSE)*Other_F_local</f>
        <v>4.1293546142430803E-16</v>
      </c>
      <c r="N298" s="57">
        <f>Concentrations!N96*VLOOKUP(IF(ISBLANK($A298),$B298,$A298),Radionuclide_specific,9,FALSE)*VLOOKUP($B$254,Other_food_cons,4,FALSE)*Other_F_local_coll</f>
        <v>6.2797473519297053E-17</v>
      </c>
      <c r="O298" s="57">
        <f>Concentrations!O96*VLOOKUP(IF(ISBLANK($A298),$B298,$A298),Radionuclide_specific,9,FALSE)*VLOOKUP($B$254,Other_food_cons,4,FALSE)*Other_F_local_coll</f>
        <v>4.9313678097781743E-18</v>
      </c>
      <c r="P298" s="57">
        <f>Concentrations!P96*VLOOKUP(IF(ISBLANK($A298),$B298,$A298),Radionuclide_specific,9,FALSE)*VLOOKUP($B$254,Other_food_cons,4,FALSE)*Other_F_local_coll</f>
        <v>1.3424328889112811E-18</v>
      </c>
      <c r="Q298" s="57">
        <f>Concentrations!Q96*VLOOKUP(IF(ISBLANK($A298),$B298,$A298),Radionuclide_specific,9,FALSE)*VLOOKUP($B$254,Other_food_cons,4,FALSE)*Other_F_local_coll</f>
        <v>6.4993116010270302E-19</v>
      </c>
      <c r="R298" s="44">
        <f>Concentrations!R96*VLOOKUP(IF(ISBLANK($A298),$B298,$A298),Radionuclide_specific,9,FALSE)*VLOOKUP($B$254,Other_food_cons,5,FALSE)*Other_F_local</f>
        <v>2.0510930595337311E-16</v>
      </c>
      <c r="S298" s="44">
        <f>Concentrations!S96*VLOOKUP(IF(ISBLANK($A298),$B298,$A298),Radionuclide_specific,9,FALSE)*VLOOKUP($B$254,Other_food_cons,5,FALSE)*Other_F_local_coll</f>
        <v>3.1192153284053422E-17</v>
      </c>
      <c r="T298" s="44">
        <f>Concentrations!T96*VLOOKUP(IF(ISBLANK($A298),$B298,$A298),Radionuclide_specific,9,FALSE)*VLOOKUP($B$254,Other_food_cons,5,FALSE)*Other_F_local_coll</f>
        <v>2.4494612920276194E-18</v>
      </c>
      <c r="U298" s="44">
        <f>Concentrations!U96*VLOOKUP(IF(ISBLANK($A298),$B298,$A298),Radionuclide_specific,9,FALSE)*VLOOKUP($B$254,Other_food_cons,5,FALSE)*Other_F_local_coll</f>
        <v>6.6680027233274049E-19</v>
      </c>
      <c r="V298" s="44">
        <f>Concentrations!V96*VLOOKUP(IF(ISBLANK($A298),$B298,$A298),Radionuclide_specific,9,FALSE)*VLOOKUP($B$254,Other_food_cons,5,FALSE)*Other_F_local_coll</f>
        <v>3.2282751572444328E-19</v>
      </c>
      <c r="W298" s="57">
        <f t="shared" si="206"/>
        <v>1.1423568221439222E-12</v>
      </c>
      <c r="X298" s="57">
        <f t="shared" si="207"/>
        <v>1.7372478023740966E-13</v>
      </c>
      <c r="Y298" s="57">
        <f t="shared" si="208"/>
        <v>1.3642281146235823E-14</v>
      </c>
      <c r="Z298" s="57">
        <f t="shared" si="209"/>
        <v>3.7137458808421477E-15</v>
      </c>
      <c r="AA298" s="57">
        <f t="shared" si="210"/>
        <v>1.7979887028988663E-15</v>
      </c>
    </row>
    <row r="299" spans="1:27">
      <c r="A299" s="4"/>
      <c r="B299" s="107" t="s">
        <v>37</v>
      </c>
      <c r="C299" s="57">
        <f>Concentrations!C97*VLOOKUP(IF(ISBLANK($A299),$B299,$A299),Radionuclide_specific,9,FALSE)*VLOOKUP($B$254,Other_food_cons,2,FALSE)*Other_F_local</f>
        <v>0</v>
      </c>
      <c r="D299" s="57">
        <f>Concentrations!D97*VLOOKUP(IF(ISBLANK($A299),$B299,$A299),Radionuclide_specific,9,FALSE)*VLOOKUP($B$254,Other_food_cons,2,FALSE)*Other_F_local_coll</f>
        <v>0</v>
      </c>
      <c r="E299" s="57">
        <f>Concentrations!E97*VLOOKUP(IF(ISBLANK($A299),$B299,$A299),Radionuclide_specific,9,FALSE)*VLOOKUP($B$254,Other_food_cons,2,FALSE)*Other_F_local_coll</f>
        <v>0</v>
      </c>
      <c r="F299" s="57">
        <f>Concentrations!F97*VLOOKUP(IF(ISBLANK($A299),$B299,$A299),Radionuclide_specific,9,FALSE)*VLOOKUP($B$254,Other_food_cons,2,FALSE)*Other_F_local_coll</f>
        <v>0</v>
      </c>
      <c r="G299" s="57">
        <f>Concentrations!G97*VLOOKUP(IF(ISBLANK($A299),$B299,$A299),Radionuclide_specific,9,FALSE)*VLOOKUP($B$254,Other_food_cons,2,FALSE)*Other_F_local_coll</f>
        <v>0</v>
      </c>
      <c r="H299" s="44">
        <f>Concentrations!H97*VLOOKUP(IF(ISBLANK($A299),$B299,$A299),Radionuclide_specific,9,FALSE)*VLOOKUP($B$254,Other_food_cons,3,FALSE)*Other_F_local</f>
        <v>0</v>
      </c>
      <c r="I299" s="44">
        <f>Concentrations!I97*VLOOKUP(IF(ISBLANK($A299),$B299,$A299),Radionuclide_specific,9,FALSE)*VLOOKUP($B$254,Other_food_cons,3,FALSE)*Other_F_local_coll</f>
        <v>0</v>
      </c>
      <c r="J299" s="44">
        <f>Concentrations!J97*VLOOKUP(IF(ISBLANK($A299),$B299,$A299),Radionuclide_specific,9,FALSE)*VLOOKUP($B$254,Other_food_cons,3,FALSE)*Other_F_local_coll</f>
        <v>0</v>
      </c>
      <c r="K299" s="44">
        <f>Concentrations!K97*VLOOKUP(IF(ISBLANK($A299),$B299,$A299),Radionuclide_specific,9,FALSE)*VLOOKUP($B$254,Other_food_cons,3,FALSE)*Other_F_local_coll</f>
        <v>0</v>
      </c>
      <c r="L299" s="44">
        <f>Concentrations!L97*VLOOKUP(IF(ISBLANK($A299),$B299,$A299),Radionuclide_specific,9,FALSE)*VLOOKUP($B$254,Other_food_cons,3,FALSE)*Other_F_local_coll</f>
        <v>0</v>
      </c>
      <c r="M299" s="57">
        <f>Concentrations!M97*VLOOKUP(IF(ISBLANK($A299),$B299,$A299),Radionuclide_specific,9,FALSE)*VLOOKUP($B$254,Other_food_cons,4,FALSE)*Other_F_local</f>
        <v>0</v>
      </c>
      <c r="N299" s="57">
        <f>Concentrations!N97*VLOOKUP(IF(ISBLANK($A299),$B299,$A299),Radionuclide_specific,9,FALSE)*VLOOKUP($B$254,Other_food_cons,4,FALSE)*Other_F_local_coll</f>
        <v>0</v>
      </c>
      <c r="O299" s="57">
        <f>Concentrations!O97*VLOOKUP(IF(ISBLANK($A299),$B299,$A299),Radionuclide_specific,9,FALSE)*VLOOKUP($B$254,Other_food_cons,4,FALSE)*Other_F_local_coll</f>
        <v>0</v>
      </c>
      <c r="P299" s="57">
        <f>Concentrations!P97*VLOOKUP(IF(ISBLANK($A299),$B299,$A299),Radionuclide_specific,9,FALSE)*VLOOKUP($B$254,Other_food_cons,4,FALSE)*Other_F_local_coll</f>
        <v>0</v>
      </c>
      <c r="Q299" s="57">
        <f>Concentrations!Q97*VLOOKUP(IF(ISBLANK($A299),$B299,$A299),Radionuclide_specific,9,FALSE)*VLOOKUP($B$254,Other_food_cons,4,FALSE)*Other_F_local_coll</f>
        <v>0</v>
      </c>
      <c r="R299" s="44">
        <f>Concentrations!R97*VLOOKUP(IF(ISBLANK($A299),$B299,$A299),Radionuclide_specific,9,FALSE)*VLOOKUP($B$254,Other_food_cons,5,FALSE)*Other_F_local</f>
        <v>0</v>
      </c>
      <c r="S299" s="44">
        <f>Concentrations!S97*VLOOKUP(IF(ISBLANK($A299),$B299,$A299),Radionuclide_specific,9,FALSE)*VLOOKUP($B$254,Other_food_cons,5,FALSE)*Other_F_local_coll</f>
        <v>0</v>
      </c>
      <c r="T299" s="44">
        <f>Concentrations!T97*VLOOKUP(IF(ISBLANK($A299),$B299,$A299),Radionuclide_specific,9,FALSE)*VLOOKUP($B$254,Other_food_cons,5,FALSE)*Other_F_local_coll</f>
        <v>0</v>
      </c>
      <c r="U299" s="44">
        <f>Concentrations!U97*VLOOKUP(IF(ISBLANK($A299),$B299,$A299),Radionuclide_specific,9,FALSE)*VLOOKUP($B$254,Other_food_cons,5,FALSE)*Other_F_local_coll</f>
        <v>0</v>
      </c>
      <c r="V299" s="44">
        <f>Concentrations!V97*VLOOKUP(IF(ISBLANK($A299),$B299,$A299),Radionuclide_specific,9,FALSE)*VLOOKUP($B$254,Other_food_cons,5,FALSE)*Other_F_local_coll</f>
        <v>0</v>
      </c>
      <c r="W299" s="57">
        <f t="shared" si="206"/>
        <v>0</v>
      </c>
      <c r="X299" s="57">
        <f t="shared" si="207"/>
        <v>0</v>
      </c>
      <c r="Y299" s="57">
        <f t="shared" si="208"/>
        <v>0</v>
      </c>
      <c r="Z299" s="57">
        <f t="shared" si="209"/>
        <v>0</v>
      </c>
      <c r="AA299" s="57">
        <f t="shared" si="210"/>
        <v>0</v>
      </c>
    </row>
    <row r="300" spans="1:27">
      <c r="A300" s="4" t="s">
        <v>15</v>
      </c>
      <c r="B300" s="107"/>
      <c r="C300" s="57">
        <f>Concentrations!C98*VLOOKUP(IF(ISBLANK($A300),$B300,$A300),Radionuclide_specific,9,FALSE)*VLOOKUP($B$254,Other_food_cons,2,FALSE)*Other_F_local</f>
        <v>9.8552384235551148E-12</v>
      </c>
      <c r="D300" s="57">
        <f>Concentrations!D98*VLOOKUP(IF(ISBLANK($A300),$B300,$A300),Radionuclide_specific,9,FALSE)*VLOOKUP($B$254,Other_food_cons,2,FALSE)*Other_F_local_coll</f>
        <v>1.4987428279392205E-12</v>
      </c>
      <c r="E300" s="57">
        <f>Concentrations!E98*VLOOKUP(IF(ISBLANK($A300),$B300,$A300),Radionuclide_specific,9,FALSE)*VLOOKUP($B$254,Other_food_cons,2,FALSE)*Other_F_local_coll</f>
        <v>1.1769344973365423E-13</v>
      </c>
      <c r="F300" s="57">
        <f>Concentrations!F98*VLOOKUP(IF(ISBLANK($A300),$B300,$A300),Radionuclide_specific,9,FALSE)*VLOOKUP($B$254,Other_food_cons,2,FALSE)*Other_F_local_coll</f>
        <v>3.2038884820235526E-14</v>
      </c>
      <c r="G300" s="57">
        <f>Concentrations!G98*VLOOKUP(IF(ISBLANK($A300),$B300,$A300),Radionuclide_specific,9,FALSE)*VLOOKUP($B$254,Other_food_cons,2,FALSE)*Other_F_local_coll</f>
        <v>1.5511438223094441E-14</v>
      </c>
      <c r="H300" s="44">
        <f>Concentrations!H98*VLOOKUP(IF(ISBLANK($A300),$B300,$A300),Radionuclide_specific,9,FALSE)*VLOOKUP($B$254,Other_food_cons,3,FALSE)*Other_F_local</f>
        <v>1.3418987102868361E-10</v>
      </c>
      <c r="I300" s="44">
        <f>Concentrations!I98*VLOOKUP(IF(ISBLANK($A300),$B300,$A300),Radionuclide_specific,9,FALSE)*VLOOKUP($B$254,Other_food_cons,3,FALSE)*Other_F_local_coll</f>
        <v>2.0407026004123731E-11</v>
      </c>
      <c r="J300" s="44">
        <f>Concentrations!J98*VLOOKUP(IF(ISBLANK($A300),$B300,$A300),Radionuclide_specific,9,FALSE)*VLOOKUP($B$254,Other_food_cons,3,FALSE)*Other_F_local_coll</f>
        <v>1.6025252928363713E-12</v>
      </c>
      <c r="K300" s="44">
        <f>Concentrations!K98*VLOOKUP(IF(ISBLANK($A300),$B300,$A300),Radionuclide_specific,9,FALSE)*VLOOKUP($B$254,Other_food_cons,3,FALSE)*Other_F_local_coll</f>
        <v>4.3624452673356589E-13</v>
      </c>
      <c r="L300" s="44">
        <f>Concentrations!L98*VLOOKUP(IF(ISBLANK($A300),$B300,$A300),Radionuclide_specific,9,FALSE)*VLOOKUP($B$254,Other_food_cons,3,FALSE)*Other_F_local_coll</f>
        <v>2.1120522966257956E-13</v>
      </c>
      <c r="M300" s="57">
        <f>Concentrations!M98*VLOOKUP(IF(ISBLANK($A300),$B300,$A300),Radionuclide_specific,9,FALSE)*VLOOKUP($B$254,Other_food_cons,4,FALSE)*Other_F_local</f>
        <v>4.5544352258981893E-14</v>
      </c>
      <c r="N300" s="57">
        <f>Concentrations!N98*VLOOKUP(IF(ISBLANK($A300),$B300,$A300),Radionuclide_specific,9,FALSE)*VLOOKUP($B$254,Other_food_cons,4,FALSE)*Other_F_local_coll</f>
        <v>6.9261917741268757E-15</v>
      </c>
      <c r="O300" s="57">
        <f>Concentrations!O98*VLOOKUP(IF(ISBLANK($A300),$B300,$A300),Radionuclide_specific,9,FALSE)*VLOOKUP($B$254,Other_food_cons,4,FALSE)*Other_F_local_coll</f>
        <v>5.4390078685794974E-16</v>
      </c>
      <c r="P300" s="57">
        <f>Concentrations!P98*VLOOKUP(IF(ISBLANK($A300),$B300,$A300),Radionuclide_specific,9,FALSE)*VLOOKUP($B$254,Other_food_cons,4,FALSE)*Other_F_local_coll</f>
        <v>1.4806240027132454E-16</v>
      </c>
      <c r="Q300" s="57">
        <f>Concentrations!Q98*VLOOKUP(IF(ISBLANK($A300),$B300,$A300),Radionuclide_specific,9,FALSE)*VLOOKUP($B$254,Other_food_cons,4,FALSE)*Other_F_local_coll</f>
        <v>7.1683542915363201E-17</v>
      </c>
      <c r="R300" s="44">
        <f>Concentrations!R98*VLOOKUP(IF(ISBLANK($A300),$B300,$A300),Radionuclide_specific,9,FALSE)*VLOOKUP($B$254,Other_food_cons,5,FALSE)*Other_F_local</f>
        <v>1.9964905156067175E-12</v>
      </c>
      <c r="S300" s="44">
        <f>Concentrations!S98*VLOOKUP(IF(ISBLANK($A300),$B300,$A300),Radionuclide_specific,9,FALSE)*VLOOKUP($B$254,Other_food_cons,5,FALSE)*Other_F_local_coll</f>
        <v>3.0361780331589875E-13</v>
      </c>
      <c r="T300" s="44">
        <f>Concentrations!T98*VLOOKUP(IF(ISBLANK($A300),$B300,$A300),Radionuclide_specific,9,FALSE)*VLOOKUP($B$254,Other_food_cons,5,FALSE)*Other_F_local_coll</f>
        <v>2.3842533893514236E-14</v>
      </c>
      <c r="U300" s="44">
        <f>Concentrations!U98*VLOOKUP(IF(ISBLANK($A300),$B300,$A300),Radionuclide_specific,9,FALSE)*VLOOKUP($B$254,Other_food_cons,5,FALSE)*Other_F_local_coll</f>
        <v>6.4904903286085939E-15</v>
      </c>
      <c r="V300" s="44">
        <f>Concentrations!V98*VLOOKUP(IF(ISBLANK($A300),$B300,$A300),Radionuclide_specific,9,FALSE)*VLOOKUP($B$254,Other_food_cons,5,FALSE)*Other_F_local_coll</f>
        <v>3.1423328350747519E-15</v>
      </c>
      <c r="W300" s="57">
        <f t="shared" si="206"/>
        <v>1.4608714432010444E-10</v>
      </c>
      <c r="X300" s="57">
        <f t="shared" si="207"/>
        <v>2.2216312827152975E-11</v>
      </c>
      <c r="Y300" s="57">
        <f t="shared" si="208"/>
        <v>1.7446051772503976E-12</v>
      </c>
      <c r="Z300" s="57">
        <f t="shared" si="209"/>
        <v>4.7492196428268144E-13</v>
      </c>
      <c r="AA300" s="57">
        <f t="shared" si="210"/>
        <v>2.2993068426366409E-13</v>
      </c>
    </row>
    <row r="301" spans="1:27">
      <c r="A301" s="4" t="s">
        <v>22</v>
      </c>
      <c r="B301" s="107"/>
      <c r="C301" s="57">
        <f>Concentrations!C99*VLOOKUP(IF(ISBLANK($A301),$B301,$A301),Radionuclide_specific,9,FALSE)*VLOOKUP($B$254,Other_food_cons,2,FALSE)*Other_F_local</f>
        <v>9.8552383632166851E-12</v>
      </c>
      <c r="D301" s="57">
        <f>Concentrations!D99*VLOOKUP(IF(ISBLANK($A301),$B301,$A301),Radionuclide_specific,9,FALSE)*VLOOKUP($B$254,Other_food_cons,2,FALSE)*Other_F_local_coll</f>
        <v>1.4987427361790985E-12</v>
      </c>
      <c r="E301" s="57">
        <f>Concentrations!E99*VLOOKUP(IF(ISBLANK($A301),$B301,$A301),Radionuclide_specific,9,FALSE)*VLOOKUP($B$254,Other_food_cons,2,FALSE)*Other_F_local_coll</f>
        <v>1.1769340649916428E-13</v>
      </c>
      <c r="F301" s="57">
        <f>Concentrations!F99*VLOOKUP(IF(ISBLANK($A301),$B301,$A301),Radionuclide_specific,9,FALSE)*VLOOKUP($B$254,Other_food_cons,2,FALSE)*Other_F_local_coll</f>
        <v>3.2038855396668097E-14</v>
      </c>
      <c r="G301" s="57">
        <f>Concentrations!G99*VLOOKUP(IF(ISBLANK($A301),$B301,$A301),Radionuclide_specific,9,FALSE)*VLOOKUP($B$254,Other_food_cons,2,FALSE)*Other_F_local_coll</f>
        <v>1.5511414481022303E-14</v>
      </c>
      <c r="H301" s="44">
        <f>Concentrations!H99*VLOOKUP(IF(ISBLANK($A301),$B301,$A301),Radionuclide_specific,9,FALSE)*VLOOKUP($B$254,Other_food_cons,3,FALSE)*Other_F_local</f>
        <v>1.3418987020710976E-10</v>
      </c>
      <c r="I301" s="44">
        <f>Concentrations!I99*VLOOKUP(IF(ISBLANK($A301),$B301,$A301),Radionuclide_specific,9,FALSE)*VLOOKUP($B$254,Other_food_cons,3,FALSE)*Other_F_local_coll</f>
        <v>2.0407024754709114E-11</v>
      </c>
      <c r="J301" s="44">
        <f>Concentrations!J99*VLOOKUP(IF(ISBLANK($A301),$B301,$A301),Radionuclide_specific,9,FALSE)*VLOOKUP($B$254,Other_food_cons,3,FALSE)*Other_F_local_coll</f>
        <v>1.6025247041514119E-12</v>
      </c>
      <c r="K301" s="44">
        <f>Concentrations!K99*VLOOKUP(IF(ISBLANK($A301),$B301,$A301),Radionuclide_specific,9,FALSE)*VLOOKUP($B$254,Other_food_cons,3,FALSE)*Other_F_local_coll</f>
        <v>4.3624412609945135E-13</v>
      </c>
      <c r="L301" s="44">
        <f>Concentrations!L99*VLOOKUP(IF(ISBLANK($A301),$B301,$A301),Radionuclide_specific,9,FALSE)*VLOOKUP($B$254,Other_food_cons,3,FALSE)*Other_F_local_coll</f>
        <v>2.1120490638824958E-13</v>
      </c>
      <c r="M301" s="57">
        <f>Concentrations!M99*VLOOKUP(IF(ISBLANK($A301),$B301,$A301),Radionuclide_specific,9,FALSE)*VLOOKUP($B$254,Other_food_cons,4,FALSE)*Other_F_local</f>
        <v>4.5544351980137833E-14</v>
      </c>
      <c r="N301" s="57">
        <f>Concentrations!N99*VLOOKUP(IF(ISBLANK($A301),$B301,$A301),Radionuclide_specific,9,FALSE)*VLOOKUP($B$254,Other_food_cons,4,FALSE)*Other_F_local_coll</f>
        <v>6.9261913500726695E-15</v>
      </c>
      <c r="O301" s="57">
        <f>Concentrations!O99*VLOOKUP(IF(ISBLANK($A301),$B301,$A301),Radionuclide_specific,9,FALSE)*VLOOKUP($B$254,Other_food_cons,4,FALSE)*Other_F_local_coll</f>
        <v>5.439005870569145E-16</v>
      </c>
      <c r="P301" s="57">
        <f>Concentrations!P99*VLOOKUP(IF(ISBLANK($A301),$B301,$A301),Radionuclide_specific,9,FALSE)*VLOOKUP($B$254,Other_food_cons,4,FALSE)*Other_F_local_coll</f>
        <v>1.4806226429518044E-16</v>
      </c>
      <c r="Q301" s="57">
        <f>Concentrations!Q99*VLOOKUP(IF(ISBLANK($A301),$B301,$A301),Radionuclide_specific,9,FALSE)*VLOOKUP($B$254,Other_food_cons,4,FALSE)*Other_F_local_coll</f>
        <v>7.1683433195308719E-17</v>
      </c>
      <c r="R301" s="44">
        <f>Concentrations!R99*VLOOKUP(IF(ISBLANK($A301),$B301,$A301),Radionuclide_specific,9,FALSE)*VLOOKUP($B$254,Other_food_cons,5,FALSE)*Other_F_local</f>
        <v>1.994219183129125E-12</v>
      </c>
      <c r="S301" s="44">
        <f>Concentrations!S99*VLOOKUP(IF(ISBLANK($A301),$B301,$A301),Radionuclide_specific,9,FALSE)*VLOOKUP($B$254,Other_food_cons,5,FALSE)*Other_F_local_coll</f>
        <v>3.0327237200260476E-13</v>
      </c>
      <c r="T301" s="44">
        <f>Concentrations!T99*VLOOKUP(IF(ISBLANK($A301),$B301,$A301),Radionuclide_specific,9,FALSE)*VLOOKUP($B$254,Other_food_cons,5,FALSE)*Other_F_local_coll</f>
        <v>2.3815400533025855E-14</v>
      </c>
      <c r="U301" s="44">
        <f>Concentrations!U99*VLOOKUP(IF(ISBLANK($A301),$B301,$A301),Radionuclide_specific,9,FALSE)*VLOOKUP($B$254,Other_food_cons,5,FALSE)*Other_F_local_coll</f>
        <v>6.4831004266731431E-15</v>
      </c>
      <c r="V301" s="44">
        <f>Concentrations!V99*VLOOKUP(IF(ISBLANK($A301),$B301,$A301),Radionuclide_specific,9,FALSE)*VLOOKUP($B$254,Other_food_cons,5,FALSE)*Other_F_local_coll</f>
        <v>3.1387531356902878E-15</v>
      </c>
      <c r="W301" s="57">
        <f t="shared" si="206"/>
        <v>1.4608487210543572E-10</v>
      </c>
      <c r="X301" s="57">
        <f t="shared" si="207"/>
        <v>2.2215966054240892E-11</v>
      </c>
      <c r="Y301" s="57">
        <f t="shared" si="208"/>
        <v>1.7445774117706589E-12</v>
      </c>
      <c r="Z301" s="57">
        <f t="shared" si="209"/>
        <v>4.7491414418708782E-13</v>
      </c>
      <c r="AA301" s="57">
        <f t="shared" si="210"/>
        <v>2.2992675743815746E-13</v>
      </c>
    </row>
    <row r="302" spans="1:27">
      <c r="A302" s="4" t="s">
        <v>8</v>
      </c>
      <c r="B302" s="107"/>
      <c r="C302" s="57">
        <f>Concentrations!C100*VLOOKUP(IF(ISBLANK($A302),$B302,$A302),Radionuclide_specific,9,FALSE)*VLOOKUP($B$254,Other_food_cons,2,FALSE)*Other_F_local</f>
        <v>1.1219808496744688E-11</v>
      </c>
      <c r="D302" s="57">
        <f>Concentrations!D100*VLOOKUP(IF(ISBLANK($A302),$B302,$A302),Radionuclide_specific,9,FALSE)*VLOOKUP($B$254,Other_food_cons,2,FALSE)*Other_F_local_coll</f>
        <v>1.7062589353153443E-12</v>
      </c>
      <c r="E302" s="57">
        <f>Concentrations!E100*VLOOKUP(IF(ISBLANK($A302),$B302,$A302),Radionuclide_specific,9,FALSE)*VLOOKUP($B$254,Other_food_cons,2,FALSE)*Other_F_local_coll</f>
        <v>1.3398846210493198E-13</v>
      </c>
      <c r="F302" s="57">
        <f>Concentrations!F100*VLOOKUP(IF(ISBLANK($A302),$B302,$A302),Radionuclide_specific,9,FALSE)*VLOOKUP($B$254,Other_food_cons,2,FALSE)*Other_F_local_coll</f>
        <v>3.6474354999773502E-14</v>
      </c>
      <c r="G302" s="57">
        <f>Concentrations!G100*VLOOKUP(IF(ISBLANK($A302),$B302,$A302),Radionuclide_specific,9,FALSE)*VLOOKUP($B$254,Other_food_cons,2,FALSE)*Other_F_local_coll</f>
        <v>1.7658624625923227E-14</v>
      </c>
      <c r="H302" s="44">
        <f>Concentrations!H100*VLOOKUP(IF(ISBLANK($A302),$B302,$A302),Radionuclide_specific,9,FALSE)*VLOOKUP($B$254,Other_food_cons,3,FALSE)*Other_F_local</f>
        <v>1.1125558827122656E-10</v>
      </c>
      <c r="I302" s="44">
        <f>Concentrations!I100*VLOOKUP(IF(ISBLANK($A302),$B302,$A302),Radionuclide_specific,9,FALSE)*VLOOKUP($B$254,Other_food_cons,3,FALSE)*Other_F_local_coll</f>
        <v>1.6919258617170053E-11</v>
      </c>
      <c r="J302" s="44">
        <f>Concentrations!J100*VLOOKUP(IF(ISBLANK($A302),$B302,$A302),Radionuclide_specific,9,FALSE)*VLOOKUP($B$254,Other_food_cons,3,FALSE)*Other_F_local_coll</f>
        <v>1.3286291987395558E-12</v>
      </c>
      <c r="K302" s="44">
        <f>Concentrations!K100*VLOOKUP(IF(ISBLANK($A302),$B302,$A302),Radionuclide_specific,9,FALSE)*VLOOKUP($B$254,Other_food_cons,3,FALSE)*Other_F_local_coll</f>
        <v>3.6167959760549701E-13</v>
      </c>
      <c r="L302" s="44">
        <f>Concentrations!L100*VLOOKUP(IF(ISBLANK($A302),$B302,$A302),Radionuclide_specific,9,FALSE)*VLOOKUP($B$254,Other_food_cons,3,FALSE)*Other_F_local_coll</f>
        <v>1.7510287019496553E-13</v>
      </c>
      <c r="M302" s="57">
        <f>Concentrations!M100*VLOOKUP(IF(ISBLANK($A302),$B302,$A302),Radionuclide_specific,9,FALSE)*VLOOKUP($B$254,Other_food_cons,4,FALSE)*Other_F_local</f>
        <v>1.9409339143130167E-14</v>
      </c>
      <c r="N302" s="57">
        <f>Concentrations!N100*VLOOKUP(IF(ISBLANK($A302),$B302,$A302),Radionuclide_specific,9,FALSE)*VLOOKUP($B$254,Other_food_cons,4,FALSE)*Other_F_local_coll</f>
        <v>2.9516865952872876E-15</v>
      </c>
      <c r="O302" s="57">
        <f>Concentrations!O100*VLOOKUP(IF(ISBLANK($A302),$B302,$A302),Radionuclide_specific,9,FALSE)*VLOOKUP($B$254,Other_food_cons,4,FALSE)*Other_F_local_coll</f>
        <v>2.3178893855591336E-16</v>
      </c>
      <c r="P302" s="57">
        <f>Concentrations!P100*VLOOKUP(IF(ISBLANK($A302),$B302,$A302),Radionuclide_specific,9,FALSE)*VLOOKUP($B$254,Other_food_cons,4,FALSE)*Other_F_local_coll</f>
        <v>6.3097612265212158E-17</v>
      </c>
      <c r="Q302" s="57">
        <f>Concentrations!Q100*VLOOKUP(IF(ISBLANK($A302),$B302,$A302),Radionuclide_specific,9,FALSE)*VLOOKUP($B$254,Other_food_cons,4,FALSE)*Other_F_local_coll</f>
        <v>3.0547957593502336E-17</v>
      </c>
      <c r="R302" s="44">
        <f>Concentrations!R100*VLOOKUP(IF(ISBLANK($A302),$B302,$A302),Radionuclide_specific,9,FALSE)*VLOOKUP($B$254,Other_food_cons,5,FALSE)*Other_F_local</f>
        <v>8.5219925816769276E-13</v>
      </c>
      <c r="S302" s="44">
        <f>Concentrations!S100*VLOOKUP(IF(ISBLANK($A302),$B302,$A302),Radionuclide_specific,9,FALSE)*VLOOKUP($B$254,Other_food_cons,5,FALSE)*Other_F_local_coll</f>
        <v>1.2959870031111652E-13</v>
      </c>
      <c r="T302" s="44">
        <f>Concentrations!T100*VLOOKUP(IF(ISBLANK($A302),$B302,$A302),Radionuclide_specific,9,FALSE)*VLOOKUP($B$254,Other_food_cons,5,FALSE)*Other_F_local_coll</f>
        <v>1.0177078159754921E-14</v>
      </c>
      <c r="U302" s="44">
        <f>Concentrations!U100*VLOOKUP(IF(ISBLANK($A302),$B302,$A302),Radionuclide_specific,9,FALSE)*VLOOKUP($B$254,Other_food_cons,5,FALSE)*Other_F_local_coll</f>
        <v>2.7704054201968409E-15</v>
      </c>
      <c r="V302" s="44">
        <f>Concentrations!V100*VLOOKUP(IF(ISBLANK($A302),$B302,$A302),Radionuclide_specific,9,FALSE)*VLOOKUP($B$254,Other_food_cons,5,FALSE)*Other_F_local_coll</f>
        <v>1.3412587933956041E-15</v>
      </c>
      <c r="W302" s="57">
        <f t="shared" si="206"/>
        <v>1.2334700536528207E-10</v>
      </c>
      <c r="X302" s="57">
        <f t="shared" si="207"/>
        <v>1.8758067939391799E-11</v>
      </c>
      <c r="Y302" s="57">
        <f t="shared" si="208"/>
        <v>1.4730265279427987E-12</v>
      </c>
      <c r="Z302" s="57">
        <f t="shared" si="209"/>
        <v>4.009874556377326E-13</v>
      </c>
      <c r="AA302" s="57">
        <f t="shared" si="210"/>
        <v>1.9413330157187787E-13</v>
      </c>
    </row>
    <row r="304" spans="1:27" s="104" customFormat="1" ht="12.75">
      <c r="A304" s="49" t="s">
        <v>347</v>
      </c>
      <c r="B304" s="109" t="s">
        <v>275</v>
      </c>
      <c r="C304" s="49"/>
      <c r="D304" s="49"/>
      <c r="E304" s="49"/>
      <c r="F304" s="49"/>
      <c r="G304" s="49"/>
      <c r="H304" s="49"/>
      <c r="I304" s="49"/>
      <c r="J304" s="49"/>
      <c r="K304" s="49"/>
      <c r="L304" s="49"/>
      <c r="M304" s="49"/>
      <c r="N304" s="49"/>
      <c r="O304" s="49"/>
      <c r="P304" s="49"/>
      <c r="Q304" s="49"/>
      <c r="R304" s="49"/>
      <c r="S304" s="49"/>
      <c r="T304" s="49"/>
      <c r="U304" s="49"/>
      <c r="V304" s="49"/>
      <c r="W304" s="49"/>
      <c r="X304" s="49"/>
      <c r="Y304" s="49"/>
      <c r="Z304" s="49"/>
      <c r="AA304" s="49"/>
    </row>
    <row r="305" spans="1:27">
      <c r="A305" s="135" t="s">
        <v>163</v>
      </c>
      <c r="B305" s="135" t="s">
        <v>164</v>
      </c>
      <c r="C305" s="134" t="s">
        <v>255</v>
      </c>
      <c r="D305" s="134"/>
      <c r="E305" s="134"/>
      <c r="F305" s="134"/>
      <c r="G305" s="134"/>
      <c r="H305" s="133" t="s">
        <v>256</v>
      </c>
      <c r="I305" s="133"/>
      <c r="J305" s="133"/>
      <c r="K305" s="133"/>
      <c r="L305" s="133"/>
      <c r="M305" s="134" t="s">
        <v>257</v>
      </c>
      <c r="N305" s="134"/>
      <c r="O305" s="134"/>
      <c r="P305" s="134"/>
      <c r="Q305" s="134"/>
      <c r="R305" s="133" t="s">
        <v>258</v>
      </c>
      <c r="S305" s="133"/>
      <c r="T305" s="133"/>
      <c r="U305" s="133"/>
      <c r="V305" s="133"/>
      <c r="W305" s="134" t="s">
        <v>259</v>
      </c>
      <c r="X305" s="134"/>
      <c r="Y305" s="134"/>
      <c r="Z305" s="134"/>
      <c r="AA305" s="134"/>
    </row>
    <row r="306" spans="1:27">
      <c r="A306" s="135"/>
      <c r="B306" s="135"/>
      <c r="C306" s="85" t="str">
        <f>Other_x_typical &amp; " km"</f>
        <v>5 km</v>
      </c>
      <c r="D306" s="85" t="str">
        <f>Other_x_1 &amp; " km"</f>
        <v>50 km</v>
      </c>
      <c r="E306" s="85" t="str">
        <f>Other_x_2 &amp; " km"</f>
        <v>300 km</v>
      </c>
      <c r="F306" s="85" t="str">
        <f>Other_x_3 &amp; " km"</f>
        <v>750 km</v>
      </c>
      <c r="G306" s="85" t="str">
        <f>Other_x_4 &amp; " km"</f>
        <v>1250 km</v>
      </c>
      <c r="H306" s="86" t="str">
        <f>Other_x_typical &amp; " km"</f>
        <v>5 km</v>
      </c>
      <c r="I306" s="86" t="str">
        <f>Other_x_1 &amp; " km"</f>
        <v>50 km</v>
      </c>
      <c r="J306" s="86" t="str">
        <f>Other_x_2 &amp; " km"</f>
        <v>300 km</v>
      </c>
      <c r="K306" s="86" t="str">
        <f>Other_x_3 &amp; " km"</f>
        <v>750 km</v>
      </c>
      <c r="L306" s="86" t="str">
        <f>Other_x_4 &amp; " km"</f>
        <v>1250 km</v>
      </c>
      <c r="M306" s="85" t="str">
        <f>Other_x_typical &amp; " km"</f>
        <v>5 km</v>
      </c>
      <c r="N306" s="85" t="str">
        <f>Other_x_1 &amp; " km"</f>
        <v>50 km</v>
      </c>
      <c r="O306" s="85" t="str">
        <f>Other_x_2 &amp; " km"</f>
        <v>300 km</v>
      </c>
      <c r="P306" s="85" t="str">
        <f>Other_x_3 &amp; " km"</f>
        <v>750 km</v>
      </c>
      <c r="Q306" s="85" t="str">
        <f>Other_x_4 &amp; " km"</f>
        <v>1250 km</v>
      </c>
      <c r="R306" s="86" t="str">
        <f>Other_x_typical &amp; " km"</f>
        <v>5 km</v>
      </c>
      <c r="S306" s="86" t="str">
        <f>Other_x_1 &amp; " km"</f>
        <v>50 km</v>
      </c>
      <c r="T306" s="86" t="str">
        <f>Other_x_2 &amp; " km"</f>
        <v>300 km</v>
      </c>
      <c r="U306" s="86" t="str">
        <f>Other_x_3 &amp; " km"</f>
        <v>750 km</v>
      </c>
      <c r="V306" s="86" t="str">
        <f>Other_x_4 &amp; " km"</f>
        <v>1250 km</v>
      </c>
      <c r="W306" s="85" t="str">
        <f>Other_x_typical &amp; " km"</f>
        <v>5 km</v>
      </c>
      <c r="X306" s="85" t="str">
        <f>Other_x_1 &amp; " km"</f>
        <v>50 km</v>
      </c>
      <c r="Y306" s="85" t="str">
        <f>Other_x_2 &amp; " km"</f>
        <v>300 km</v>
      </c>
      <c r="Z306" s="85" t="str">
        <f>Other_x_3 &amp; " km"</f>
        <v>750 km</v>
      </c>
      <c r="AA306" s="85" t="str">
        <f>Other_x_4 &amp; " km"</f>
        <v>1250 km</v>
      </c>
    </row>
    <row r="307" spans="1:27">
      <c r="A307" s="4" t="s">
        <v>53</v>
      </c>
      <c r="B307" s="107"/>
      <c r="C307" s="57">
        <f>Concentrations!C55*VLOOKUP(IF(ISBLANK($A307),$B307,$A307),Radionuclide_specific,9,FALSE)*VLOOKUP($B$304,Other_food_cons,2,FALSE)*Other_F_local</f>
        <v>0</v>
      </c>
      <c r="D307" s="57">
        <f>Concentrations!D55*VLOOKUP(IF(ISBLANK($A307),$B307,$A307),Radionuclide_specific,9,FALSE)*VLOOKUP($B$304,Other_food_cons,2,FALSE)*Other_F_local_coll</f>
        <v>0</v>
      </c>
      <c r="E307" s="57">
        <f>Concentrations!E55*VLOOKUP(IF(ISBLANK($A307),$B307,$A307),Radionuclide_specific,9,FALSE)*VLOOKUP($B$304,Other_food_cons,2,FALSE)*Other_F_local_coll</f>
        <v>0</v>
      </c>
      <c r="F307" s="57">
        <f>Concentrations!F55*VLOOKUP(IF(ISBLANK($A307),$B307,$A307),Radionuclide_specific,9,FALSE)*VLOOKUP($B$304,Other_food_cons,2,FALSE)*Other_F_local_coll</f>
        <v>0</v>
      </c>
      <c r="G307" s="57">
        <f>Concentrations!G55*VLOOKUP(IF(ISBLANK($A307),$B307,$A307),Radionuclide_specific,9,FALSE)*VLOOKUP($B$304,Other_food_cons,2,FALSE)*Other_F_local_coll</f>
        <v>0</v>
      </c>
      <c r="H307" s="44">
        <f>Concentrations!H55*VLOOKUP(IF(ISBLANK($A307),$B307,$A307),Radionuclide_specific,9,FALSE)*VLOOKUP($B$304,Other_food_cons,3,FALSE)*Other_F_local</f>
        <v>0</v>
      </c>
      <c r="I307" s="44">
        <f>Concentrations!I55*VLOOKUP(IF(ISBLANK($A307),$B307,$A307),Radionuclide_specific,9,FALSE)*VLOOKUP($B$304,Other_food_cons,3,FALSE)*Other_F_local_coll</f>
        <v>0</v>
      </c>
      <c r="J307" s="44">
        <f>Concentrations!J55*VLOOKUP(IF(ISBLANK($A307),$B307,$A307),Radionuclide_specific,9,FALSE)*VLOOKUP($B$304,Other_food_cons,3,FALSE)*Other_F_local_coll</f>
        <v>0</v>
      </c>
      <c r="K307" s="44">
        <f>Concentrations!K55*VLOOKUP(IF(ISBLANK($A307),$B307,$A307),Radionuclide_specific,9,FALSE)*VLOOKUP($B$304,Other_food_cons,3,FALSE)*Other_F_local_coll</f>
        <v>0</v>
      </c>
      <c r="L307" s="44">
        <f>Concentrations!L55*VLOOKUP(IF(ISBLANK($A307),$B307,$A307),Radionuclide_specific,9,FALSE)*VLOOKUP($B$304,Other_food_cons,3,FALSE)*Other_F_local_coll</f>
        <v>0</v>
      </c>
      <c r="M307" s="57">
        <f>Concentrations!M55*VLOOKUP(IF(ISBLANK($A307),$B307,$A307),Radionuclide_specific,9,FALSE)*VLOOKUP($B$304,Other_food_cons,4,FALSE)*Other_F_local</f>
        <v>0</v>
      </c>
      <c r="N307" s="57">
        <f>Concentrations!N55*VLOOKUP(IF(ISBLANK($A307),$B307,$A307),Radionuclide_specific,9,FALSE)*VLOOKUP($B$304,Other_food_cons,4,FALSE)*Other_F_local_coll</f>
        <v>0</v>
      </c>
      <c r="O307" s="57">
        <f>Concentrations!O55*VLOOKUP(IF(ISBLANK($A307),$B307,$A307),Radionuclide_specific,9,FALSE)*VLOOKUP($B$304,Other_food_cons,4,FALSE)*Other_F_local_coll</f>
        <v>0</v>
      </c>
      <c r="P307" s="57">
        <f>Concentrations!P55*VLOOKUP(IF(ISBLANK($A307),$B307,$A307),Radionuclide_specific,9,FALSE)*VLOOKUP($B$304,Other_food_cons,4,FALSE)*Other_F_local_coll</f>
        <v>0</v>
      </c>
      <c r="Q307" s="57">
        <f>Concentrations!Q55*VLOOKUP(IF(ISBLANK($A307),$B307,$A307),Radionuclide_specific,9,FALSE)*VLOOKUP($B$304,Other_food_cons,4,FALSE)*Other_F_local_coll</f>
        <v>0</v>
      </c>
      <c r="R307" s="60">
        <f>Concentrations!R55*VLOOKUP(IF(ISBLANK($A307),$B307,$A307),Radionuclide_specific,9,FALSE)*VLOOKUP($B$304,Other_food_cons,5,FALSE)*Other_F_local</f>
        <v>0</v>
      </c>
      <c r="S307" s="60">
        <f>Concentrations!S55*VLOOKUP(IF(ISBLANK($A307),$B307,$A307),Radionuclide_specific,9,FALSE)*VLOOKUP($B$304,Other_food_cons,5,FALSE)*Other_F_local_coll</f>
        <v>0</v>
      </c>
      <c r="T307" s="60">
        <f>Concentrations!T55*VLOOKUP(IF(ISBLANK($A307),$B307,$A307),Radionuclide_specific,9,FALSE)*VLOOKUP($B$304,Other_food_cons,5,FALSE)*Other_F_local_coll</f>
        <v>0</v>
      </c>
      <c r="U307" s="60">
        <f>Concentrations!U55*VLOOKUP(IF(ISBLANK($A307),$B307,$A307),Radionuclide_specific,9,FALSE)*VLOOKUP($B$304,Other_food_cons,5,FALSE)*Other_F_local_coll</f>
        <v>0</v>
      </c>
      <c r="V307" s="60">
        <f>Concentrations!V55*VLOOKUP(IF(ISBLANK($A307),$B307,$A307),Radionuclide_specific,9,FALSE)*VLOOKUP($B$304,Other_food_cons,5,FALSE)*Other_F_local_coll</f>
        <v>0</v>
      </c>
      <c r="W307" s="57">
        <f t="shared" ref="W307" si="231">C307+H307+M307+R307</f>
        <v>0</v>
      </c>
      <c r="X307" s="57">
        <f t="shared" ref="X307" si="232">D307+I307+N307+S307</f>
        <v>0</v>
      </c>
      <c r="Y307" s="57">
        <f t="shared" ref="Y307" si="233">E307+J307+O307+T307</f>
        <v>0</v>
      </c>
      <c r="Z307" s="57">
        <f t="shared" ref="Z307" si="234">F307+K307+P307+U307</f>
        <v>0</v>
      </c>
      <c r="AA307" s="57">
        <f t="shared" ref="AA307" si="235">G307+L307+Q307+V307</f>
        <v>0</v>
      </c>
    </row>
    <row r="308" spans="1:27">
      <c r="A308" s="4"/>
      <c r="B308" s="107" t="s">
        <v>38</v>
      </c>
      <c r="C308" s="57">
        <f>Concentrations!C56*VLOOKUP(IF(ISBLANK($A308),$B308,$A308),Radionuclide_specific,9,FALSE)*VLOOKUP($B$304,Other_food_cons,2,FALSE)*Other_F_local</f>
        <v>7.5606693051043406E-16</v>
      </c>
      <c r="D308" s="57">
        <f>Concentrations!D56*VLOOKUP(IF(ISBLANK($A308),$B308,$A308),Radionuclide_specific,9,FALSE)*VLOOKUP($B$304,Other_food_cons,2,FALSE)*Other_F_local_coll</f>
        <v>1.9081075216436811E-16</v>
      </c>
      <c r="E308" s="57">
        <f>Concentrations!E56*VLOOKUP(IF(ISBLANK($A308),$B308,$A308),Radionuclide_specific,9,FALSE)*VLOOKUP($B$304,Other_food_cons,2,FALSE)*Other_F_local_coll</f>
        <v>2.2219011189641201E-17</v>
      </c>
      <c r="F308" s="57">
        <f>Concentrations!F56*VLOOKUP(IF(ISBLANK($A308),$B308,$A308),Radionuclide_specific,9,FALSE)*VLOOKUP($B$304,Other_food_cons,2,FALSE)*Other_F_local_coll</f>
        <v>7.396441209206299E-18</v>
      </c>
      <c r="G308" s="57">
        <f>Concentrations!G56*VLOOKUP(IF(ISBLANK($A308),$B308,$A308),Radionuclide_specific,9,FALSE)*VLOOKUP($B$304,Other_food_cons,2,FALSE)*Other_F_local_coll</f>
        <v>4.0050789297035368E-18</v>
      </c>
      <c r="H308" s="44">
        <f>Concentrations!H56*VLOOKUP(IF(ISBLANK($A308),$B308,$A308),Radionuclide_specific,9,FALSE)*VLOOKUP($B$304,Other_food_cons,3,FALSE)*Other_F_local</f>
        <v>1.0686502519718031E-14</v>
      </c>
      <c r="I308" s="44">
        <f>Concentrations!I56*VLOOKUP(IF(ISBLANK($A308),$B308,$A308),Radionuclide_specific,9,FALSE)*VLOOKUP($B$304,Other_food_cons,3,FALSE)*Other_F_local_coll</f>
        <v>2.6969829012587299E-15</v>
      </c>
      <c r="J308" s="44">
        <f>Concentrations!J56*VLOOKUP(IF(ISBLANK($A308),$B308,$A308),Radionuclide_specific,9,FALSE)*VLOOKUP($B$304,Other_food_cons,3,FALSE)*Other_F_local_coll</f>
        <v>3.140509252315024E-16</v>
      </c>
      <c r="K308" s="44">
        <f>Concentrations!K56*VLOOKUP(IF(ISBLANK($A308),$B308,$A308),Radionuclide_specific,9,FALSE)*VLOOKUP($B$304,Other_food_cons,3,FALSE)*Other_F_local_coll</f>
        <v>1.0454377043811017E-16</v>
      </c>
      <c r="L308" s="44">
        <f>Concentrations!L56*VLOOKUP(IF(ISBLANK($A308),$B308,$A308),Radionuclide_specific,9,FALSE)*VLOOKUP($B$304,Other_food_cons,3,FALSE)*Other_F_local_coll</f>
        <v>5.6609123275701566E-17</v>
      </c>
      <c r="M308" s="57">
        <f>Concentrations!M56*VLOOKUP(IF(ISBLANK($A308),$B308,$A308),Radionuclide_specific,9,FALSE)*VLOOKUP($B$304,Other_food_cons,4,FALSE)*Other_F_local</f>
        <v>1.8942614209799395E-15</v>
      </c>
      <c r="N308" s="57">
        <f>Concentrations!N56*VLOOKUP(IF(ISBLANK($A308),$B308,$A308),Radionuclide_specific,9,FALSE)*VLOOKUP($B$304,Other_food_cons,4,FALSE)*Other_F_local_coll</f>
        <v>4.7806011868434557E-16</v>
      </c>
      <c r="O308" s="57">
        <f>Concentrations!O56*VLOOKUP(IF(ISBLANK($A308),$B308,$A308),Radionuclide_specific,9,FALSE)*VLOOKUP($B$304,Other_food_cons,4,FALSE)*Other_F_local_coll</f>
        <v>5.566784369267961E-17</v>
      </c>
      <c r="P308" s="57">
        <f>Concentrations!P56*VLOOKUP(IF(ISBLANK($A308),$B308,$A308),Radionuclide_specific,9,FALSE)*VLOOKUP($B$304,Other_food_cons,4,FALSE)*Other_F_local_coll</f>
        <v>1.8531154676592945E-17</v>
      </c>
      <c r="Q308" s="57">
        <f>Concentrations!Q56*VLOOKUP(IF(ISBLANK($A308),$B308,$A308),Radionuclide_specific,9,FALSE)*VLOOKUP($B$304,Other_food_cons,4,FALSE)*Other_F_local_coll</f>
        <v>1.0034384785742635E-17</v>
      </c>
      <c r="R308" s="60">
        <f>Concentrations!R56*VLOOKUP(IF(ISBLANK($A308),$B308,$A308),Radionuclide_specific,9,FALSE)*VLOOKUP($B$304,Other_food_cons,5,FALSE)*Other_F_local</f>
        <v>9.7616240238835057E-16</v>
      </c>
      <c r="S308" s="60">
        <f>Concentrations!S56*VLOOKUP(IF(ISBLANK($A308),$B308,$A308),Radionuclide_specific,9,FALSE)*VLOOKUP($B$304,Other_food_cons,5,FALSE)*Other_F_local_coll</f>
        <v>2.4635686963394733E-16</v>
      </c>
      <c r="T308" s="60">
        <f>Concentrations!T56*VLOOKUP(IF(ISBLANK($A308),$B308,$A308),Radionuclide_specific,9,FALSE)*VLOOKUP($B$304,Other_food_cons,5,FALSE)*Other_F_local_coll</f>
        <v>2.8687094311783907E-17</v>
      </c>
      <c r="U308" s="60">
        <f>Concentrations!U56*VLOOKUP(IF(ISBLANK($A308),$B308,$A308),Radionuclide_specific,9,FALSE)*VLOOKUP($B$304,Other_food_cons,5,FALSE)*Other_F_local_coll</f>
        <v>9.5495881760475646E-18</v>
      </c>
      <c r="V308" s="60">
        <f>Concentrations!V56*VLOOKUP(IF(ISBLANK($A308),$B308,$A308),Radionuclide_specific,9,FALSE)*VLOOKUP($B$304,Other_food_cons,5,FALSE)*Other_F_local_coll</f>
        <v>5.1709806526452915E-18</v>
      </c>
      <c r="W308" s="57">
        <f t="shared" ref="W308:W352" si="236">C308+H308+M308+R308</f>
        <v>1.4312993273596755E-14</v>
      </c>
      <c r="X308" s="57">
        <f t="shared" ref="X308:X352" si="237">D308+I308+N308+S308</f>
        <v>3.612210641741391E-15</v>
      </c>
      <c r="Y308" s="57">
        <f t="shared" ref="Y308:Y352" si="238">E308+J308+O308+T308</f>
        <v>4.2062487442560713E-16</v>
      </c>
      <c r="Z308" s="57">
        <f t="shared" ref="Z308:Z352" si="239">F308+K308+P308+U308</f>
        <v>1.4002095449995698E-16</v>
      </c>
      <c r="AA308" s="57">
        <f t="shared" ref="AA308:AA352" si="240">G308+L308+Q308+V308</f>
        <v>7.5819567643793032E-17</v>
      </c>
    </row>
    <row r="309" spans="1:27">
      <c r="A309" s="4"/>
      <c r="B309" s="107" t="s">
        <v>54</v>
      </c>
      <c r="C309" s="57">
        <f>Concentrations!C57*VLOOKUP(IF(ISBLANK($A309),$B309,$A309),Radionuclide_specific,9,FALSE)*VLOOKUP($B$304,Other_food_cons,2,FALSE)*Other_F_local</f>
        <v>3.9121927252331917E-15</v>
      </c>
      <c r="D309" s="57">
        <f>Concentrations!D57*VLOOKUP(IF(ISBLANK($A309),$B309,$A309),Radionuclide_specific,9,FALSE)*VLOOKUP($B$304,Other_food_cons,2,FALSE)*Other_F_local_coll</f>
        <v>9.8733115599930651E-16</v>
      </c>
      <c r="E309" s="57">
        <f>Concentrations!E57*VLOOKUP(IF(ISBLANK($A309),$B309,$A309),Radionuclide_specific,9,FALSE)*VLOOKUP($B$304,Other_food_cons,2,FALSE)*Other_F_local_coll</f>
        <v>1.1497005149967944E-16</v>
      </c>
      <c r="F309" s="57">
        <f>Concentrations!F57*VLOOKUP(IF(ISBLANK($A309),$B309,$A309),Radionuclide_specific,9,FALSE)*VLOOKUP($B$304,Other_food_cons,2,FALSE)*Other_F_local_coll</f>
        <v>3.8272145392917084E-17</v>
      </c>
      <c r="G309" s="57">
        <f>Concentrations!G57*VLOOKUP(IF(ISBLANK($A309),$B309,$A309),Radionuclide_specific,9,FALSE)*VLOOKUP($B$304,Other_food_cons,2,FALSE)*Other_F_local_coll</f>
        <v>2.0723880413857988E-17</v>
      </c>
      <c r="H309" s="44">
        <f>Concentrations!H57*VLOOKUP(IF(ISBLANK($A309),$B309,$A309),Radionuclide_specific,9,FALSE)*VLOOKUP($B$304,Other_food_cons,3,FALSE)*Other_F_local</f>
        <v>5.9714317558006993E-16</v>
      </c>
      <c r="I309" s="44">
        <f>Concentrations!I57*VLOOKUP(IF(ISBLANK($A309),$B309,$A309),Radionuclide_specific,9,FALSE)*VLOOKUP($B$304,Other_food_cons,3,FALSE)*Other_F_local_coll</f>
        <v>1.5070271411729213E-16</v>
      </c>
      <c r="J309" s="44">
        <f>Concentrations!J57*VLOOKUP(IF(ISBLANK($A309),$B309,$A309),Radionuclide_specific,9,FALSE)*VLOOKUP($B$304,Other_food_cons,3,FALSE)*Other_F_local_coll</f>
        <v>1.7548619526414204E-17</v>
      </c>
      <c r="K309" s="44">
        <f>Concentrations!K57*VLOOKUP(IF(ISBLANK($A309),$B309,$A309),Radionuclide_specific,9,FALSE)*VLOOKUP($B$304,Other_food_cons,3,FALSE)*Other_F_local_coll</f>
        <v>5.8417240768286574E-18</v>
      </c>
      <c r="L309" s="44">
        <f>Concentrations!L57*VLOOKUP(IF(ISBLANK($A309),$B309,$A309),Radionuclide_specific,9,FALSE)*VLOOKUP($B$304,Other_food_cons,3,FALSE)*Other_F_local_coll</f>
        <v>3.1632193579970267E-18</v>
      </c>
      <c r="M309" s="57">
        <f>Concentrations!M57*VLOOKUP(IF(ISBLANK($A309),$B309,$A309),Radionuclide_specific,9,FALSE)*VLOOKUP($B$304,Other_food_cons,4,FALSE)*Other_F_local</f>
        <v>1.3156734890570721E-16</v>
      </c>
      <c r="N309" s="57">
        <f>Concentrations!N57*VLOOKUP(IF(ISBLANK($A309),$B309,$A309),Radionuclide_specific,9,FALSE)*VLOOKUP($B$304,Other_food_cons,4,FALSE)*Other_F_local_coll</f>
        <v>3.3204024395064306E-17</v>
      </c>
      <c r="O309" s="57">
        <f>Concentrations!O57*VLOOKUP(IF(ISBLANK($A309),$B309,$A309),Radionuclide_specific,9,FALSE)*VLOOKUP($B$304,Other_food_cons,4,FALSE)*Other_F_local_coll</f>
        <v>3.8664518702778959E-18</v>
      </c>
      <c r="P309" s="57">
        <f>Concentrations!P57*VLOOKUP(IF(ISBLANK($A309),$B309,$A309),Radionuclide_specific,9,FALSE)*VLOOKUP($B$304,Other_food_cons,4,FALSE)*Other_F_local_coll</f>
        <v>1.2870952583195494E-18</v>
      </c>
      <c r="Q309" s="57">
        <f>Concentrations!Q57*VLOOKUP(IF(ISBLANK($A309),$B309,$A309),Radionuclide_specific,9,FALSE)*VLOOKUP($B$304,Other_food_cons,4,FALSE)*Other_F_local_coll</f>
        <v>6.9694572752104964E-19</v>
      </c>
      <c r="R309" s="60">
        <f>Concentrations!R57*VLOOKUP(IF(ISBLANK($A309),$B309,$A309),Radionuclide_specific,9,FALSE)*VLOOKUP($B$304,Other_food_cons,5,FALSE)*Other_F_local</f>
        <v>1.4895474846784407E-16</v>
      </c>
      <c r="S309" s="60">
        <f>Concentrations!S57*VLOOKUP(IF(ISBLANK($A309),$B309,$A309),Radionuclide_specific,9,FALSE)*VLOOKUP($B$304,Other_food_cons,5,FALSE)*Other_F_local_coll</f>
        <v>3.7592131657464878E-17</v>
      </c>
      <c r="T309" s="60">
        <f>Concentrations!T57*VLOOKUP(IF(ISBLANK($A309),$B309,$A309),Radionuclide_specific,9,FALSE)*VLOOKUP($B$304,Other_food_cons,5,FALSE)*Other_F_local_coll</f>
        <v>4.3774262428365045E-18</v>
      </c>
      <c r="U309" s="60">
        <f>Concentrations!U57*VLOOKUP(IF(ISBLANK($A309),$B309,$A309),Radionuclide_specific,9,FALSE)*VLOOKUP($B$304,Other_food_cons,5,FALSE)*Other_F_local_coll</f>
        <v>1.457192472537742E-18</v>
      </c>
      <c r="V309" s="60">
        <f>Concentrations!V57*VLOOKUP(IF(ISBLANK($A309),$B309,$A309),Radionuclide_specific,9,FALSE)*VLOOKUP($B$304,Other_food_cons,5,FALSE)*Other_F_local_coll</f>
        <v>7.8905120762932149E-19</v>
      </c>
      <c r="W309" s="57">
        <f t="shared" si="236"/>
        <v>4.7898579981868131E-15</v>
      </c>
      <c r="X309" s="57">
        <f t="shared" si="237"/>
        <v>1.2088300261691277E-15</v>
      </c>
      <c r="Y309" s="57">
        <f t="shared" si="238"/>
        <v>1.4076254913920805E-16</v>
      </c>
      <c r="Z309" s="57">
        <f t="shared" si="239"/>
        <v>4.6858157200603033E-17</v>
      </c>
      <c r="AA309" s="57">
        <f t="shared" si="240"/>
        <v>2.5373096707005383E-17</v>
      </c>
    </row>
    <row r="310" spans="1:27">
      <c r="A310" s="4" t="s">
        <v>9</v>
      </c>
      <c r="B310" s="107"/>
      <c r="C310" s="57">
        <f>Concentrations!C58*VLOOKUP(IF(ISBLANK($A310),$B310,$A310),Radionuclide_specific,9,FALSE)*VLOOKUP($B$304,Other_food_cons,2,FALSE)*Other_F_local</f>
        <v>1.9809114682980986E-12</v>
      </c>
      <c r="D310" s="57">
        <f>Concentrations!D58*VLOOKUP(IF(ISBLANK($A310),$B310,$A310),Radionuclide_specific,9,FALSE)*VLOOKUP($B$304,Other_food_cons,2,FALSE)*Other_F_local_coll</f>
        <v>3.1544599667920734E-13</v>
      </c>
      <c r="E310" s="57">
        <f>Concentrations!E58*VLOOKUP(IF(ISBLANK($A310),$B310,$A310),Radionuclide_specific,9,FALSE)*VLOOKUP($B$304,Other_food_cons,2,FALSE)*Other_F_local_coll</f>
        <v>2.5675154247983808E-14</v>
      </c>
      <c r="F310" s="57">
        <f>Concentrations!F58*VLOOKUP(IF(ISBLANK($A310),$B310,$A310),Radionuclide_specific,9,FALSE)*VLOOKUP($B$304,Other_food_cons,2,FALSE)*Other_F_local_coll</f>
        <v>7.1186341617886162E-15</v>
      </c>
      <c r="G310" s="57">
        <f>Concentrations!G58*VLOOKUP(IF(ISBLANK($A310),$B310,$A310),Radionuclide_specific,9,FALSE)*VLOOKUP($B$304,Other_food_cons,2,FALSE)*Other_F_local_coll</f>
        <v>3.4818335721277059E-15</v>
      </c>
      <c r="H310" s="44">
        <f>Concentrations!H58*VLOOKUP(IF(ISBLANK($A310),$B310,$A310),Radionuclide_specific,9,FALSE)*VLOOKUP($B$304,Other_food_cons,3,FALSE)*Other_F_local</f>
        <v>2.8092505997539516E-13</v>
      </c>
      <c r="I310" s="44">
        <f>Concentrations!I58*VLOOKUP(IF(ISBLANK($A310),$B310,$A310),Radionuclide_specific,9,FALSE)*VLOOKUP($B$304,Other_food_cons,3,FALSE)*Other_F_local_coll</f>
        <v>4.4735308444773517E-14</v>
      </c>
      <c r="J310" s="44">
        <f>Concentrations!J58*VLOOKUP(IF(ISBLANK($A310),$B310,$A310),Radionuclide_specific,9,FALSE)*VLOOKUP($B$304,Other_food_cons,3,FALSE)*Other_F_local_coll</f>
        <v>3.6411492196515228E-15</v>
      </c>
      <c r="K310" s="44">
        <f>Concentrations!K58*VLOOKUP(IF(ISBLANK($A310),$B310,$A310),Radionuclide_specific,9,FALSE)*VLOOKUP($B$304,Other_food_cons,3,FALSE)*Other_F_local_coll</f>
        <v>1.009536650601299E-15</v>
      </c>
      <c r="L310" s="44">
        <f>Concentrations!L58*VLOOKUP(IF(ISBLANK($A310),$B310,$A310),Radionuclide_specific,9,FALSE)*VLOOKUP($B$304,Other_food_cons,3,FALSE)*Other_F_local_coll</f>
        <v>4.9377991935938709E-16</v>
      </c>
      <c r="M310" s="57">
        <f>Concentrations!M58*VLOOKUP(IF(ISBLANK($A310),$B310,$A310),Radionuclide_specific,9,FALSE)*VLOOKUP($B$304,Other_food_cons,4,FALSE)*Other_F_local</f>
        <v>1.6962969733456455E-13</v>
      </c>
      <c r="N310" s="57">
        <f>Concentrations!N58*VLOOKUP(IF(ISBLANK($A310),$B310,$A310),Radionuclide_specific,9,FALSE)*VLOOKUP($B$304,Other_food_cons,4,FALSE)*Other_F_local_coll</f>
        <v>2.7012317207727763E-14</v>
      </c>
      <c r="O310" s="57">
        <f>Concentrations!O58*VLOOKUP(IF(ISBLANK($A310),$B310,$A310),Radionuclide_specific,9,FALSE)*VLOOKUP($B$304,Other_food_cons,4,FALSE)*Other_F_local_coll</f>
        <v>2.1986185217280737E-15</v>
      </c>
      <c r="P310" s="57">
        <f>Concentrations!P58*VLOOKUP(IF(ISBLANK($A310),$B310,$A310),Radionuclide_specific,9,FALSE)*VLOOKUP($B$304,Other_food_cons,4,FALSE)*Other_F_local_coll</f>
        <v>6.095839100457863E-16</v>
      </c>
      <c r="Q310" s="57">
        <f>Concentrations!Q58*VLOOKUP(IF(ISBLANK($A310),$B310,$A310),Radionuclide_specific,9,FALSE)*VLOOKUP($B$304,Other_food_cons,4,FALSE)*Other_F_local_coll</f>
        <v>2.981568759944543E-16</v>
      </c>
      <c r="R310" s="60">
        <f>Concentrations!R58*VLOOKUP(IF(ISBLANK($A310),$B310,$A310),Radionuclide_specific,9,FALSE)*VLOOKUP($B$304,Other_food_cons,5,FALSE)*Other_F_local</f>
        <v>3.54548788202252E-13</v>
      </c>
      <c r="S310" s="60">
        <f>Concentrations!S58*VLOOKUP(IF(ISBLANK($A310),$B310,$A310),Radionuclide_specific,9,FALSE)*VLOOKUP($B$304,Other_food_cons,5,FALSE)*Other_F_local_coll</f>
        <v>5.6459361084901415E-14</v>
      </c>
      <c r="T310" s="60">
        <f>Concentrations!T58*VLOOKUP(IF(ISBLANK($A310),$B310,$A310),Radionuclide_specific,9,FALSE)*VLOOKUP($B$304,Other_food_cons,5,FALSE)*Other_F_local_coll</f>
        <v>4.5954072007819173E-15</v>
      </c>
      <c r="U310" s="60">
        <f>Concentrations!U58*VLOOKUP(IF(ISBLANK($A310),$B310,$A310),Radionuclide_specific,9,FALSE)*VLOOKUP($B$304,Other_food_cons,5,FALSE)*Other_F_local_coll</f>
        <v>1.2741120217178211E-15</v>
      </c>
      <c r="V310" s="60">
        <f>Concentrations!V58*VLOOKUP(IF(ISBLANK($A310),$B310,$A310),Radionuclide_specific,9,FALSE)*VLOOKUP($B$304,Other_food_cons,5,FALSE)*Other_F_local_coll</f>
        <v>6.2318780696463992E-16</v>
      </c>
      <c r="W310" s="57">
        <f t="shared" si="236"/>
        <v>2.7860150138103105E-12</v>
      </c>
      <c r="X310" s="57">
        <f t="shared" si="237"/>
        <v>4.4365298341661002E-13</v>
      </c>
      <c r="Y310" s="57">
        <f t="shared" si="238"/>
        <v>3.6110329190145323E-14</v>
      </c>
      <c r="Z310" s="57">
        <f t="shared" si="239"/>
        <v>1.0011866744153523E-14</v>
      </c>
      <c r="AA310" s="57">
        <f t="shared" si="240"/>
        <v>4.8969581744461874E-15</v>
      </c>
    </row>
    <row r="311" spans="1:27">
      <c r="A311" s="4" t="s">
        <v>268</v>
      </c>
      <c r="B311" s="107"/>
      <c r="C311" s="57">
        <f>Concentrations!C59*VLOOKUP(IF(ISBLANK($A311),$B311,$A311),Radionuclide_specific,9,FALSE)*VLOOKUP($B$304,Other_food_cons,2,FALSE)*Other_F_local</f>
        <v>9.7398664686339822E-13</v>
      </c>
      <c r="D311" s="57">
        <f>Concentrations!D59*VLOOKUP(IF(ISBLANK($A311),$B311,$A311),Radionuclide_specific,9,FALSE)*VLOOKUP($B$304,Other_food_cons,2,FALSE)*Other_F_local_coll</f>
        <v>1.478143019563195E-13</v>
      </c>
      <c r="E311" s="57">
        <f>Concentrations!E59*VLOOKUP(IF(ISBLANK($A311),$B311,$A311),Radionuclide_specific,9,FALSE)*VLOOKUP($B$304,Other_food_cons,2,FALSE)*Other_F_local_coll</f>
        <v>1.1475217293896496E-14</v>
      </c>
      <c r="F311" s="57">
        <f>Concentrations!F59*VLOOKUP(IF(ISBLANK($A311),$B311,$A311),Radionuclide_specific,9,FALSE)*VLOOKUP($B$304,Other_food_cons,2,FALSE)*Other_F_local_coll</f>
        <v>3.0599951067202588E-15</v>
      </c>
      <c r="G311" s="57">
        <f>Concentrations!G59*VLOOKUP(IF(ISBLANK($A311),$B311,$A311),Radionuclide_specific,9,FALSE)*VLOOKUP($B$304,Other_food_cons,2,FALSE)*Other_F_local_coll</f>
        <v>1.4478847075666007E-15</v>
      </c>
      <c r="H311" s="44">
        <f>Concentrations!H59*VLOOKUP(IF(ISBLANK($A311),$B311,$A311),Radionuclide_specific,9,FALSE)*VLOOKUP($B$304,Other_food_cons,3,FALSE)*Other_F_local</f>
        <v>5.9213134400520874E-13</v>
      </c>
      <c r="I311" s="44">
        <f>Concentrations!I59*VLOOKUP(IF(ISBLANK($A311),$B311,$A311),Radionuclide_specific,9,FALSE)*VLOOKUP($B$304,Other_food_cons,3,FALSE)*Other_F_local_coll</f>
        <v>8.9863122418004458E-14</v>
      </c>
      <c r="J311" s="44">
        <f>Concentrations!J59*VLOOKUP(IF(ISBLANK($A311),$B311,$A311),Radionuclide_specific,9,FALSE)*VLOOKUP($B$304,Other_food_cons,3,FALSE)*Other_F_local_coll</f>
        <v>6.9763131361899716E-15</v>
      </c>
      <c r="K311" s="44">
        <f>Concentrations!K59*VLOOKUP(IF(ISBLANK($A311),$B311,$A311),Radionuclide_specific,9,FALSE)*VLOOKUP($B$304,Other_food_cons,3,FALSE)*Other_F_local_coll</f>
        <v>1.8603119673423522E-15</v>
      </c>
      <c r="L311" s="44">
        <f>Concentrations!L59*VLOOKUP(IF(ISBLANK($A311),$B311,$A311),Radionuclide_specific,9,FALSE)*VLOOKUP($B$304,Other_food_cons,3,FALSE)*Other_F_local_coll</f>
        <v>8.8023580263338223E-16</v>
      </c>
      <c r="M311" s="57">
        <f>Concentrations!M59*VLOOKUP(IF(ISBLANK($A311),$B311,$A311),Radionuclide_specific,9,FALSE)*VLOOKUP($B$304,Other_food_cons,4,FALSE)*Other_F_local</f>
        <v>1.8782797570662904E-12</v>
      </c>
      <c r="N311" s="57">
        <f>Concentrations!N59*VLOOKUP(IF(ISBLANK($A311),$B311,$A311),Radionuclide_specific,9,FALSE)*VLOOKUP($B$304,Other_food_cons,4,FALSE)*Other_F_local_coll</f>
        <v>2.8505176335171834E-13</v>
      </c>
      <c r="O311" s="57">
        <f>Concentrations!O59*VLOOKUP(IF(ISBLANK($A311),$B311,$A311),Radionuclide_specific,9,FALSE)*VLOOKUP($B$304,Other_food_cons,4,FALSE)*Other_F_local_coll</f>
        <v>2.2129326331601867E-14</v>
      </c>
      <c r="P311" s="57">
        <f>Concentrations!P59*VLOOKUP(IF(ISBLANK($A311),$B311,$A311),Radionuclide_specific,9,FALSE)*VLOOKUP($B$304,Other_food_cons,4,FALSE)*Other_F_local_coll</f>
        <v>5.9010325081804299E-15</v>
      </c>
      <c r="Q311" s="57">
        <f>Concentrations!Q59*VLOOKUP(IF(ISBLANK($A311),$B311,$A311),Radionuclide_specific,9,FALSE)*VLOOKUP($B$304,Other_food_cons,4,FALSE)*Other_F_local_coll</f>
        <v>2.7921661406202076E-15</v>
      </c>
      <c r="R311" s="60">
        <f>Concentrations!R59*VLOOKUP(IF(ISBLANK($A311),$B311,$A311),Radionuclide_specific,9,FALSE)*VLOOKUP($B$304,Other_food_cons,5,FALSE)*Other_F_local</f>
        <v>5.4954977397764896E-12</v>
      </c>
      <c r="S311" s="60">
        <f>Concentrations!S59*VLOOKUP(IF(ISBLANK($A311),$B311,$A311),Radionuclide_specific,9,FALSE)*VLOOKUP($B$304,Other_food_cons,5,FALSE)*Other_F_local_coll</f>
        <v>8.3400852046950104E-13</v>
      </c>
      <c r="T311" s="60">
        <f>Concentrations!T59*VLOOKUP(IF(ISBLANK($A311),$B311,$A311),Radionuclide_specific,9,FALSE)*VLOOKUP($B$304,Other_food_cons,5,FALSE)*Other_F_local_coll</f>
        <v>6.4746299043355094E-14</v>
      </c>
      <c r="U311" s="60">
        <f>Concentrations!U59*VLOOKUP(IF(ISBLANK($A311),$B311,$A311),Radionuclide_specific,9,FALSE)*VLOOKUP($B$304,Other_food_cons,5,FALSE)*Other_F_local_coll</f>
        <v>1.7265325193998035E-14</v>
      </c>
      <c r="V311" s="60">
        <f>Concentrations!V59*VLOOKUP(IF(ISBLANK($A311),$B311,$A311),Radionuclide_specific,9,FALSE)*VLOOKUP($B$304,Other_food_cons,5,FALSE)*Other_F_local_coll</f>
        <v>8.1693595733711813E-15</v>
      </c>
      <c r="W311" s="57">
        <f t="shared" ref="W311" si="241">C311+H311+M311+R311</f>
        <v>8.9398954877113868E-12</v>
      </c>
      <c r="X311" s="57">
        <f t="shared" ref="X311" si="242">D311+I311+N311+S311</f>
        <v>1.3567377081955434E-12</v>
      </c>
      <c r="Y311" s="57">
        <f t="shared" ref="Y311" si="243">E311+J311+O311+T311</f>
        <v>1.0532715580504343E-13</v>
      </c>
      <c r="Z311" s="57">
        <f t="shared" ref="Z311" si="244">F311+K311+P311+U311</f>
        <v>2.8086664776241076E-14</v>
      </c>
      <c r="AA311" s="57">
        <f t="shared" ref="AA311" si="245">G311+L311+Q311+V311</f>
        <v>1.3289646224191373E-14</v>
      </c>
    </row>
    <row r="312" spans="1:27">
      <c r="A312" s="4" t="s">
        <v>19</v>
      </c>
      <c r="B312" s="107"/>
      <c r="C312" s="57">
        <f>Concentrations!C60*VLOOKUP(IF(ISBLANK($A312),$B312,$A312),Radionuclide_specific,9,FALSE)*VLOOKUP($B$304,Other_food_cons,2,FALSE)*Other_F_local</f>
        <v>0</v>
      </c>
      <c r="D312" s="57">
        <f>Concentrations!D60*VLOOKUP(IF(ISBLANK($A312),$B312,$A312),Radionuclide_specific,9,FALSE)*VLOOKUP($B$304,Other_food_cons,2,FALSE)*Other_F_local_coll</f>
        <v>0</v>
      </c>
      <c r="E312" s="57">
        <f>Concentrations!E60*VLOOKUP(IF(ISBLANK($A312),$B312,$A312),Radionuclide_specific,9,FALSE)*VLOOKUP($B$304,Other_food_cons,2,FALSE)*Other_F_local_coll</f>
        <v>0</v>
      </c>
      <c r="F312" s="57">
        <f>Concentrations!F60*VLOOKUP(IF(ISBLANK($A312),$B312,$A312),Radionuclide_specific,9,FALSE)*VLOOKUP($B$304,Other_food_cons,2,FALSE)*Other_F_local_coll</f>
        <v>0</v>
      </c>
      <c r="G312" s="57">
        <f>Concentrations!G60*VLOOKUP(IF(ISBLANK($A312),$B312,$A312),Radionuclide_specific,9,FALSE)*VLOOKUP($B$304,Other_food_cons,2,FALSE)*Other_F_local_coll</f>
        <v>0</v>
      </c>
      <c r="H312" s="44">
        <f>Concentrations!H60*VLOOKUP(IF(ISBLANK($A312),$B312,$A312),Radionuclide_specific,9,FALSE)*VLOOKUP($B$304,Other_food_cons,3,FALSE)*Other_F_local</f>
        <v>0</v>
      </c>
      <c r="I312" s="44">
        <f>Concentrations!I60*VLOOKUP(IF(ISBLANK($A312),$B312,$A312),Radionuclide_specific,9,FALSE)*VLOOKUP($B$304,Other_food_cons,3,FALSE)*Other_F_local_coll</f>
        <v>0</v>
      </c>
      <c r="J312" s="44">
        <f>Concentrations!J60*VLOOKUP(IF(ISBLANK($A312),$B312,$A312),Radionuclide_specific,9,FALSE)*VLOOKUP($B$304,Other_food_cons,3,FALSE)*Other_F_local_coll</f>
        <v>0</v>
      </c>
      <c r="K312" s="44">
        <f>Concentrations!K60*VLOOKUP(IF(ISBLANK($A312),$B312,$A312),Radionuclide_specific,9,FALSE)*VLOOKUP($B$304,Other_food_cons,3,FALSE)*Other_F_local_coll</f>
        <v>0</v>
      </c>
      <c r="L312" s="44">
        <f>Concentrations!L60*VLOOKUP(IF(ISBLANK($A312),$B312,$A312),Radionuclide_specific,9,FALSE)*VLOOKUP($B$304,Other_food_cons,3,FALSE)*Other_F_local_coll</f>
        <v>0</v>
      </c>
      <c r="M312" s="57">
        <f>Concentrations!M60*VLOOKUP(IF(ISBLANK($A312),$B312,$A312),Radionuclide_specific,9,FALSE)*VLOOKUP($B$304,Other_food_cons,4,FALSE)*Other_F_local</f>
        <v>0</v>
      </c>
      <c r="N312" s="57">
        <f>Concentrations!N60*VLOOKUP(IF(ISBLANK($A312),$B312,$A312),Radionuclide_specific,9,FALSE)*VLOOKUP($B$304,Other_food_cons,4,FALSE)*Other_F_local_coll</f>
        <v>0</v>
      </c>
      <c r="O312" s="57">
        <f>Concentrations!O60*VLOOKUP(IF(ISBLANK($A312),$B312,$A312),Radionuclide_specific,9,FALSE)*VLOOKUP($B$304,Other_food_cons,4,FALSE)*Other_F_local_coll</f>
        <v>0</v>
      </c>
      <c r="P312" s="57">
        <f>Concentrations!P60*VLOOKUP(IF(ISBLANK($A312),$B312,$A312),Radionuclide_specific,9,FALSE)*VLOOKUP($B$304,Other_food_cons,4,FALSE)*Other_F_local_coll</f>
        <v>0</v>
      </c>
      <c r="Q312" s="57">
        <f>Concentrations!Q60*VLOOKUP(IF(ISBLANK($A312),$B312,$A312),Radionuclide_specific,9,FALSE)*VLOOKUP($B$304,Other_food_cons,4,FALSE)*Other_F_local_coll</f>
        <v>0</v>
      </c>
      <c r="R312" s="60">
        <f>Concentrations!R60*VLOOKUP(IF(ISBLANK($A312),$B312,$A312),Radionuclide_specific,9,FALSE)*VLOOKUP($B$304,Other_food_cons,5,FALSE)*Other_F_local</f>
        <v>0</v>
      </c>
      <c r="S312" s="60">
        <f>Concentrations!S60*VLOOKUP(IF(ISBLANK($A312),$B312,$A312),Radionuclide_specific,9,FALSE)*VLOOKUP($B$304,Other_food_cons,5,FALSE)*Other_F_local_coll</f>
        <v>0</v>
      </c>
      <c r="T312" s="60">
        <f>Concentrations!T60*VLOOKUP(IF(ISBLANK($A312),$B312,$A312),Radionuclide_specific,9,FALSE)*VLOOKUP($B$304,Other_food_cons,5,FALSE)*Other_F_local_coll</f>
        <v>0</v>
      </c>
      <c r="U312" s="60">
        <f>Concentrations!U60*VLOOKUP(IF(ISBLANK($A312),$B312,$A312),Radionuclide_specific,9,FALSE)*VLOOKUP($B$304,Other_food_cons,5,FALSE)*Other_F_local_coll</f>
        <v>0</v>
      </c>
      <c r="V312" s="60">
        <f>Concentrations!V60*VLOOKUP(IF(ISBLANK($A312),$B312,$A312),Radionuclide_specific,9,FALSE)*VLOOKUP($B$304,Other_food_cons,5,FALSE)*Other_F_local_coll</f>
        <v>0</v>
      </c>
      <c r="W312" s="57">
        <f t="shared" si="236"/>
        <v>0</v>
      </c>
      <c r="X312" s="57">
        <f t="shared" si="237"/>
        <v>0</v>
      </c>
      <c r="Y312" s="57">
        <f t="shared" si="238"/>
        <v>0</v>
      </c>
      <c r="Z312" s="57">
        <f t="shared" si="239"/>
        <v>0</v>
      </c>
      <c r="AA312" s="57">
        <f t="shared" si="240"/>
        <v>0</v>
      </c>
    </row>
    <row r="313" spans="1:27">
      <c r="A313" s="4" t="s">
        <v>262</v>
      </c>
      <c r="B313" s="107"/>
      <c r="C313" s="57">
        <f>Concentrations!C61*VLOOKUP(IF(ISBLANK($A313),$B313,$A313),Radionuclide_specific,9,FALSE)*VLOOKUP($B$304,Other_food_cons,2,FALSE)*Other_F_local</f>
        <v>2.0758253082375476E-13</v>
      </c>
      <c r="D313" s="57">
        <f>Concentrations!D61*VLOOKUP(IF(ISBLANK($A313),$B313,$A313),Radionuclide_specific,9,FALSE)*VLOOKUP($B$304,Other_food_cons,2,FALSE)*Other_F_local_coll</f>
        <v>3.1550041549292482E-14</v>
      </c>
      <c r="E313" s="57">
        <f>Concentrations!E61*VLOOKUP(IF(ISBLANK($A313),$B313,$A313),Radionuclide_specific,9,FALSE)*VLOOKUP($B$304,Other_food_cons,2,FALSE)*Other_F_local_coll</f>
        <v>2.4696277848521157E-15</v>
      </c>
      <c r="F313" s="57">
        <f>Concentrations!F61*VLOOKUP(IF(ISBLANK($A313),$B313,$A313),Radionuclide_specific,9,FALSE)*VLOOKUP($B$304,Other_food_cons,2,FALSE)*Other_F_local_coll</f>
        <v>6.6841795439249032E-16</v>
      </c>
      <c r="G313" s="57">
        <f>Concentrations!G61*VLOOKUP(IF(ISBLANK($A313),$B313,$A313),Radionuclide_specific,9,FALSE)*VLOOKUP($B$304,Other_food_cons,2,FALSE)*Other_F_local_coll</f>
        <v>3.2154041484362254E-16</v>
      </c>
      <c r="H313" s="44">
        <f>Concentrations!H61*VLOOKUP(IF(ISBLANK($A313),$B313,$A313),Radionuclide_specific,9,FALSE)*VLOOKUP($B$304,Other_food_cons,3,FALSE)*Other_F_local</f>
        <v>5.727195593295443E-13</v>
      </c>
      <c r="I313" s="44">
        <f>Concentrations!I61*VLOOKUP(IF(ISBLANK($A313),$B313,$A313),Radionuclide_specific,9,FALSE)*VLOOKUP($B$304,Other_food_cons,3,FALSE)*Other_F_local_coll</f>
        <v>8.7046466873848511E-14</v>
      </c>
      <c r="J313" s="44">
        <f>Concentrations!J61*VLOOKUP(IF(ISBLANK($A313),$B313,$A313),Radionuclide_specific,9,FALSE)*VLOOKUP($B$304,Other_food_cons,3,FALSE)*Other_F_local_coll</f>
        <v>6.8136954060425439E-15</v>
      </c>
      <c r="K313" s="44">
        <f>Concentrations!K61*VLOOKUP(IF(ISBLANK($A313),$B313,$A313),Radionuclide_specific,9,FALSE)*VLOOKUP($B$304,Other_food_cons,3,FALSE)*Other_F_local_coll</f>
        <v>1.8441630650155601E-15</v>
      </c>
      <c r="L313" s="44">
        <f>Concentrations!L61*VLOOKUP(IF(ISBLANK($A313),$B313,$A313),Radionuclide_specific,9,FALSE)*VLOOKUP($B$304,Other_food_cons,3,FALSE)*Other_F_local_coll</f>
        <v>8.8712900823157724E-16</v>
      </c>
      <c r="M313" s="57">
        <f>Concentrations!M61*VLOOKUP(IF(ISBLANK($A313),$B313,$A313),Radionuclide_specific,9,FALSE)*VLOOKUP($B$304,Other_food_cons,4,FALSE)*Other_F_local</f>
        <v>1.1123239790916882E-13</v>
      </c>
      <c r="N313" s="57">
        <f>Concentrations!N61*VLOOKUP(IF(ISBLANK($A313),$B313,$A313),Radionuclide_specific,9,FALSE)*VLOOKUP($B$304,Other_food_cons,4,FALSE)*Other_F_local_coll</f>
        <v>1.6905983185267696E-14</v>
      </c>
      <c r="O313" s="57">
        <f>Concentrations!O61*VLOOKUP(IF(ISBLANK($A313),$B313,$A313),Radionuclide_specific,9,FALSE)*VLOOKUP($B$304,Other_food_cons,4,FALSE)*Other_F_local_coll</f>
        <v>1.323341705884887E-15</v>
      </c>
      <c r="P313" s="57">
        <f>Concentrations!P61*VLOOKUP(IF(ISBLANK($A313),$B313,$A313),Radionuclide_specific,9,FALSE)*VLOOKUP($B$304,Other_food_cons,4,FALSE)*Other_F_local_coll</f>
        <v>3.5816950288434349E-16</v>
      </c>
      <c r="Q313" s="57">
        <f>Concentrations!Q61*VLOOKUP(IF(ISBLANK($A313),$B313,$A313),Radionuclide_specific,9,FALSE)*VLOOKUP($B$304,Other_food_cons,4,FALSE)*Other_F_local_coll</f>
        <v>1.7229634510107909E-16</v>
      </c>
      <c r="R313" s="60">
        <f>Concentrations!R61*VLOOKUP(IF(ISBLANK($A313),$B313,$A313),Radionuclide_specific,9,FALSE)*VLOOKUP($B$304,Other_food_cons,5,FALSE)*Other_F_local</f>
        <v>1.6221327632779096E-13</v>
      </c>
      <c r="S313" s="60">
        <f>Concentrations!S61*VLOOKUP(IF(ISBLANK($A313),$B313,$A313),Radionuclide_specific,9,FALSE)*VLOOKUP($B$304,Other_food_cons,5,FALSE)*Other_F_local_coll</f>
        <v>2.4654461951491958E-14</v>
      </c>
      <c r="T313" s="60">
        <f>Concentrations!T61*VLOOKUP(IF(ISBLANK($A313),$B313,$A313),Radionuclide_specific,9,FALSE)*VLOOKUP($B$304,Other_food_cons,5,FALSE)*Other_F_local_coll</f>
        <v>1.9298657391894706E-15</v>
      </c>
      <c r="U313" s="60">
        <f>Concentrations!U61*VLOOKUP(IF(ISBLANK($A313),$B313,$A313),Radionuclide_specific,9,FALSE)*VLOOKUP($B$304,Other_food_cons,5,FALSE)*Other_F_local_coll</f>
        <v>5.2232847295991264E-16</v>
      </c>
      <c r="V313" s="60">
        <f>Concentrations!V61*VLOOKUP(IF(ISBLANK($A313),$B313,$A313),Radionuclide_specific,9,FALSE)*VLOOKUP($B$304,Other_food_cons,5,FALSE)*Other_F_local_coll</f>
        <v>2.5126451612571032E-16</v>
      </c>
      <c r="W313" s="57">
        <f t="shared" ref="W313:W314" si="246">C313+H313+M313+R313</f>
        <v>1.0537477643902589E-12</v>
      </c>
      <c r="X313" s="57">
        <f t="shared" ref="X313:X314" si="247">D313+I313+N313+S313</f>
        <v>1.6015695355990066E-13</v>
      </c>
      <c r="Y313" s="57">
        <f t="shared" ref="Y313:Y314" si="248">E313+J313+O313+T313</f>
        <v>1.2536530635969016E-14</v>
      </c>
      <c r="Z313" s="57">
        <f t="shared" ref="Z313:Z314" si="249">F313+K313+P313+U313</f>
        <v>3.3930789952523066E-15</v>
      </c>
      <c r="AA313" s="57">
        <f t="shared" ref="AA313:AA314" si="250">G313+L313+Q313+V313</f>
        <v>1.6322302843019891E-15</v>
      </c>
    </row>
    <row r="314" spans="1:27">
      <c r="A314" s="4" t="s">
        <v>261</v>
      </c>
      <c r="B314" s="107"/>
      <c r="C314" s="57">
        <f>Concentrations!C62*VLOOKUP(IF(ISBLANK($A314),$B314,$A314),Radionuclide_specific,9,FALSE)*VLOOKUP($B$304,Other_food_cons,2,FALSE)*Other_F_local</f>
        <v>1.3349757768198728E-13</v>
      </c>
      <c r="D314" s="57">
        <f>Concentrations!D62*VLOOKUP(IF(ISBLANK($A314),$B314,$A314),Radionuclide_specific,9,FALSE)*VLOOKUP($B$304,Other_food_cons,2,FALSE)*Other_F_local_coll</f>
        <v>2.0250051303104732E-14</v>
      </c>
      <c r="E314" s="57">
        <f>Concentrations!E62*VLOOKUP(IF(ISBLANK($A314),$B314,$A314),Radionuclide_specific,9,FALSE)*VLOOKUP($B$304,Other_food_cons,2,FALSE)*Other_F_local_coll</f>
        <v>1.5678336055340147E-15</v>
      </c>
      <c r="F314" s="57">
        <f>Concentrations!F62*VLOOKUP(IF(ISBLANK($A314),$B314,$A314),Radionuclide_specific,9,FALSE)*VLOOKUP($B$304,Other_food_cons,2,FALSE)*Other_F_local_coll</f>
        <v>4.1605684063122759E-16</v>
      </c>
      <c r="G314" s="57">
        <f>Concentrations!G62*VLOOKUP(IF(ISBLANK($A314),$B314,$A314),Radionuclide_specific,9,FALSE)*VLOOKUP($B$304,Other_food_cons,2,FALSE)*Other_F_local_coll</f>
        <v>1.9580540503704687E-16</v>
      </c>
      <c r="H314" s="44">
        <f>Concentrations!H62*VLOOKUP(IF(ISBLANK($A314),$B314,$A314),Radionuclide_specific,9,FALSE)*VLOOKUP($B$304,Other_food_cons,3,FALSE)*Other_F_local</f>
        <v>4.2839215399455821E-13</v>
      </c>
      <c r="I314" s="44">
        <f>Concentrations!I62*VLOOKUP(IF(ISBLANK($A314),$B314,$A314),Radionuclide_specific,9,FALSE)*VLOOKUP($B$304,Other_food_cons,3,FALSE)*Other_F_local_coll</f>
        <v>6.498217605792447E-14</v>
      </c>
      <c r="J314" s="44">
        <f>Concentrations!J62*VLOOKUP(IF(ISBLANK($A314),$B314,$A314),Radionuclide_specific,9,FALSE)*VLOOKUP($B$304,Other_food_cons,3,FALSE)*Other_F_local_coll</f>
        <v>5.0311595689005215E-15</v>
      </c>
      <c r="K314" s="44">
        <f>Concentrations!K62*VLOOKUP(IF(ISBLANK($A314),$B314,$A314),Radionuclide_specific,9,FALSE)*VLOOKUP($B$304,Other_food_cons,3,FALSE)*Other_F_local_coll</f>
        <v>1.3351214998579812E-15</v>
      </c>
      <c r="L314" s="44">
        <f>Concentrations!L62*VLOOKUP(IF(ISBLANK($A314),$B314,$A314),Radionuclide_specific,9,FALSE)*VLOOKUP($B$304,Other_food_cons,3,FALSE)*Other_F_local_coll</f>
        <v>6.2833723790417118E-16</v>
      </c>
      <c r="M314" s="57">
        <f>Concentrations!M62*VLOOKUP(IF(ISBLANK($A314),$B314,$A314),Radionuclide_specific,9,FALSE)*VLOOKUP($B$304,Other_food_cons,4,FALSE)*Other_F_local</f>
        <v>5.0153289798253783E-13</v>
      </c>
      <c r="N314" s="57">
        <f>Concentrations!N62*VLOOKUP(IF(ISBLANK($A314),$B314,$A314),Radionuclide_specific,9,FALSE)*VLOOKUP($B$304,Other_food_cons,4,FALSE)*Other_F_local_coll</f>
        <v>7.6076787988876986E-14</v>
      </c>
      <c r="O314" s="57">
        <f>Concentrations!O62*VLOOKUP(IF(ISBLANK($A314),$B314,$A314),Radionuclide_specific,9,FALSE)*VLOOKUP($B$304,Other_food_cons,4,FALSE)*Other_F_local_coll</f>
        <v>5.8901453149286828E-15</v>
      </c>
      <c r="P314" s="57">
        <f>Concentrations!P62*VLOOKUP(IF(ISBLANK($A314),$B314,$A314),Radionuclide_specific,9,FALSE)*VLOOKUP($B$304,Other_food_cons,4,FALSE)*Other_F_local_coll</f>
        <v>1.5630710057100432E-15</v>
      </c>
      <c r="Q314" s="57">
        <f>Concentrations!Q62*VLOOKUP(IF(ISBLANK($A314),$B314,$A314),Radionuclide_specific,9,FALSE)*VLOOKUP($B$304,Other_food_cons,4,FALSE)*Other_F_local_coll</f>
        <v>7.356152368757561E-16</v>
      </c>
      <c r="R314" s="60">
        <f>Concentrations!R62*VLOOKUP(IF(ISBLANK($A314),$B314,$A314),Radionuclide_specific,9,FALSE)*VLOOKUP($B$304,Other_food_cons,5,FALSE)*Other_F_local</f>
        <v>6.4459230684411632E-13</v>
      </c>
      <c r="S314" s="60">
        <f>Concentrations!S62*VLOOKUP(IF(ISBLANK($A314),$B314,$A314),Radionuclide_specific,9,FALSE)*VLOOKUP($B$304,Other_food_cons,5,FALSE)*Other_F_local_coll</f>
        <v>9.7777259406716711E-14</v>
      </c>
      <c r="T314" s="60">
        <f>Concentrations!T62*VLOOKUP(IF(ISBLANK($A314),$B314,$A314),Radionuclide_specific,9,FALSE)*VLOOKUP($B$304,Other_food_cons,5,FALSE)*Other_F_local_coll</f>
        <v>7.5702757914180489E-15</v>
      </c>
      <c r="U314" s="60">
        <f>Concentrations!U62*VLOOKUP(IF(ISBLANK($A314),$B314,$A314),Radionuclide_specific,9,FALSE)*VLOOKUP($B$304,Other_food_cons,5,FALSE)*Other_F_local_coll</f>
        <v>2.0089281269179473E-15</v>
      </c>
      <c r="V314" s="60">
        <f>Concentrations!V62*VLOOKUP(IF(ISBLANK($A314),$B314,$A314),Radionuclide_specific,9,FALSE)*VLOOKUP($B$304,Other_food_cons,5,FALSE)*Other_F_local_coll</f>
        <v>9.4544530258099715E-16</v>
      </c>
      <c r="W314" s="57">
        <f t="shared" si="246"/>
        <v>1.7080149365031996E-12</v>
      </c>
      <c r="X314" s="57">
        <f t="shared" si="247"/>
        <v>2.5908627475662289E-13</v>
      </c>
      <c r="Y314" s="57">
        <f t="shared" si="248"/>
        <v>2.0059414280781269E-14</v>
      </c>
      <c r="Z314" s="57">
        <f t="shared" si="249"/>
        <v>5.3231774731172E-15</v>
      </c>
      <c r="AA314" s="57">
        <f t="shared" si="250"/>
        <v>2.5052031823979715E-15</v>
      </c>
    </row>
    <row r="315" spans="1:27">
      <c r="A315" s="4" t="s">
        <v>10</v>
      </c>
      <c r="B315" s="107"/>
      <c r="C315" s="57">
        <f>Concentrations!C63*VLOOKUP(IF(ISBLANK($A315),$B315,$A315),Radionuclide_specific,9,FALSE)*VLOOKUP($B$304,Other_food_cons,2,FALSE)*Other_F_local</f>
        <v>1.2224562239210227E-12</v>
      </c>
      <c r="D315" s="57">
        <f>Concentrations!D63*VLOOKUP(IF(ISBLANK($A315),$B315,$A315),Radionuclide_specific,9,FALSE)*VLOOKUP($B$304,Other_food_cons,2,FALSE)*Other_F_local_coll</f>
        <v>1.8588851612243237E-13</v>
      </c>
      <c r="E315" s="57">
        <f>Concentrations!E63*VLOOKUP(IF(ISBLANK($A315),$B315,$A315),Radionuclide_specific,9,FALSE)*VLOOKUP($B$304,Other_food_cons,2,FALSE)*Other_F_local_coll</f>
        <v>1.4589869737472836E-14</v>
      </c>
      <c r="F315" s="57">
        <f>Concentrations!F63*VLOOKUP(IF(ISBLANK($A315),$B315,$A315),Radionuclide_specific,9,FALSE)*VLOOKUP($B$304,Other_food_cons,2,FALSE)*Other_F_local_coll</f>
        <v>3.9679768970916592E-15</v>
      </c>
      <c r="G315" s="57">
        <f>Concentrations!G63*VLOOKUP(IF(ISBLANK($A315),$B315,$A315),Radionuclide_specific,9,FALSE)*VLOOKUP($B$304,Other_food_cons,2,FALSE)*Other_F_local_coll</f>
        <v>1.919071558641391E-15</v>
      </c>
      <c r="H315" s="44">
        <f>Concentrations!H63*VLOOKUP(IF(ISBLANK($A315),$B315,$A315),Radionuclide_specific,9,FALSE)*VLOOKUP($B$304,Other_food_cons,3,FALSE)*Other_F_local</f>
        <v>3.1679804104517835E-12</v>
      </c>
      <c r="I315" s="44">
        <f>Concentrations!I63*VLOOKUP(IF(ISBLANK($A315),$B315,$A315),Radionuclide_specific,9,FALSE)*VLOOKUP($B$304,Other_food_cons,3,FALSE)*Other_F_local_coll</f>
        <v>4.8172782475183477E-13</v>
      </c>
      <c r="J315" s="44">
        <f>Concentrations!J63*VLOOKUP(IF(ISBLANK($A315),$B315,$A315),Radionuclide_specific,9,FALSE)*VLOOKUP($B$304,Other_food_cons,3,FALSE)*Other_F_local_coll</f>
        <v>3.7809469668456061E-14</v>
      </c>
      <c r="K315" s="44">
        <f>Concentrations!K63*VLOOKUP(IF(ISBLANK($A315),$B315,$A315),Radionuclide_specific,9,FALSE)*VLOOKUP($B$304,Other_food_cons,3,FALSE)*Other_F_local_coll</f>
        <v>1.0282963784823224E-14</v>
      </c>
      <c r="L315" s="44">
        <f>Concentrations!L63*VLOOKUP(IF(ISBLANK($A315),$B315,$A315),Radionuclide_specific,9,FALSE)*VLOOKUP($B$304,Other_food_cons,3,FALSE)*Other_F_local_coll</f>
        <v>4.9732505631415328E-15</v>
      </c>
      <c r="M315" s="57">
        <f>Concentrations!M63*VLOOKUP(IF(ISBLANK($A315),$B315,$A315),Radionuclide_specific,9,FALSE)*VLOOKUP($B$304,Other_food_cons,4,FALSE)*Other_F_local</f>
        <v>1.3509845083234147E-11</v>
      </c>
      <c r="N315" s="57">
        <f>Concentrations!N63*VLOOKUP(IF(ISBLANK($A315),$B315,$A315),Radionuclide_specific,9,FALSE)*VLOOKUP($B$304,Other_food_cons,4,FALSE)*Other_F_local_coll</f>
        <v>2.0543271868756751E-12</v>
      </c>
      <c r="O315" s="57">
        <f>Concentrations!O63*VLOOKUP(IF(ISBLANK($A315),$B315,$A315),Radionuclide_specific,9,FALSE)*VLOOKUP($B$304,Other_food_cons,4,FALSE)*Other_F_local_coll</f>
        <v>1.6123839535587186E-13</v>
      </c>
      <c r="P315" s="57">
        <f>Concentrations!P63*VLOOKUP(IF(ISBLANK($A315),$B315,$A315),Radionuclide_specific,9,FALSE)*VLOOKUP($B$304,Other_food_cons,4,FALSE)*Other_F_local_coll</f>
        <v>4.3851675114890433E-14</v>
      </c>
      <c r="Q315" s="57">
        <f>Concentrations!Q63*VLOOKUP(IF(ISBLANK($A315),$B315,$A315),Radionuclide_specific,9,FALSE)*VLOOKUP($B$304,Other_food_cons,4,FALSE)*Other_F_local_coll</f>
        <v>2.1208415445525908E-14</v>
      </c>
      <c r="R315" s="60">
        <f>Concentrations!R63*VLOOKUP(IF(ISBLANK($A315),$B315,$A315),Radionuclide_specific,9,FALSE)*VLOOKUP($B$304,Other_food_cons,5,FALSE)*Other_F_local</f>
        <v>5.2728364013298454E-11</v>
      </c>
      <c r="S315" s="60">
        <f>Concentrations!S63*VLOOKUP(IF(ISBLANK($A315),$B315,$A315),Radionuclide_specific,9,FALSE)*VLOOKUP($B$304,Other_food_cons,5,FALSE)*Other_F_local_coll</f>
        <v>8.0179536511801895E-12</v>
      </c>
      <c r="T315" s="60">
        <f>Concentrations!T63*VLOOKUP(IF(ISBLANK($A315),$B315,$A315),Radionuclide_specific,9,FALSE)*VLOOKUP($B$304,Other_food_cons,5,FALSE)*Other_F_local_coll</f>
        <v>6.2930675746944024E-13</v>
      </c>
      <c r="U315" s="60">
        <f>Concentrations!U63*VLOOKUP(IF(ISBLANK($A315),$B315,$A315),Radionuclide_specific,9,FALSE)*VLOOKUP($B$304,Other_food_cons,5,FALSE)*Other_F_local_coll</f>
        <v>1.7115126589573856E-13</v>
      </c>
      <c r="V315" s="60">
        <f>Concentrations!V63*VLOOKUP(IF(ISBLANK($A315),$B315,$A315),Radionuclide_specific,9,FALSE)*VLOOKUP($B$304,Other_food_cons,5,FALSE)*Other_F_local_coll</f>
        <v>8.2775564254600823E-14</v>
      </c>
      <c r="W315" s="57">
        <f t="shared" si="236"/>
        <v>7.0628645730905403E-11</v>
      </c>
      <c r="X315" s="57">
        <f t="shared" si="237"/>
        <v>1.0739897178930132E-11</v>
      </c>
      <c r="Y315" s="57">
        <f t="shared" si="238"/>
        <v>8.4294449223124097E-13</v>
      </c>
      <c r="Z315" s="57">
        <f t="shared" si="239"/>
        <v>2.2925388169254388E-13</v>
      </c>
      <c r="AA315" s="57">
        <f t="shared" si="240"/>
        <v>1.1087630182190965E-13</v>
      </c>
    </row>
    <row r="316" spans="1:27">
      <c r="A316" s="4" t="s">
        <v>260</v>
      </c>
      <c r="B316" s="107"/>
      <c r="C316" s="57">
        <f>Concentrations!C64*VLOOKUP(IF(ISBLANK($A316),$B316,$A316),Radionuclide_specific,9,FALSE)*VLOOKUP($B$304,Other_food_cons,2,FALSE)*Other_F_local</f>
        <v>2.3942005718173939E-12</v>
      </c>
      <c r="D316" s="57">
        <f>Concentrations!D64*VLOOKUP(IF(ISBLANK($A316),$B316,$A316),Radionuclide_specific,9,FALSE)*VLOOKUP($B$304,Other_food_cons,2,FALSE)*Other_F_local_coll</f>
        <v>3.6383050234857726E-13</v>
      </c>
      <c r="E316" s="57">
        <f>Concentrations!E64*VLOOKUP(IF(ISBLANK($A316),$B316,$A316),Radionuclide_specific,9,FALSE)*VLOOKUP($B$304,Other_food_cons,2,FALSE)*Other_F_local_coll</f>
        <v>2.8453696128078515E-14</v>
      </c>
      <c r="F316" s="57">
        <f>Concentrations!F64*VLOOKUP(IF(ISBLANK($A316),$B316,$A316),Radionuclide_specific,9,FALSE)*VLOOKUP($B$304,Other_food_cons,2,FALSE)*Other_F_local_coll</f>
        <v>7.6886434634408326E-15</v>
      </c>
      <c r="G316" s="57">
        <f>Concentrations!G64*VLOOKUP(IF(ISBLANK($A316),$B316,$A316),Radionuclide_specific,9,FALSE)*VLOOKUP($B$304,Other_food_cons,2,FALSE)*Other_F_local_coll</f>
        <v>3.6919279344538744E-15</v>
      </c>
      <c r="H316" s="44">
        <f>Concentrations!H64*VLOOKUP(IF(ISBLANK($A316),$B316,$A316),Radionuclide_specific,9,FALSE)*VLOOKUP($B$304,Other_food_cons,3,FALSE)*Other_F_local</f>
        <v>5.4138185774193704E-12</v>
      </c>
      <c r="I316" s="44">
        <f>Concentrations!I64*VLOOKUP(IF(ISBLANK($A316),$B316,$A316),Radionuclide_specific,9,FALSE)*VLOOKUP($B$304,Other_food_cons,3,FALSE)*Other_F_local_coll</f>
        <v>8.2270147114340425E-13</v>
      </c>
      <c r="J316" s="44">
        <f>Concentrations!J64*VLOOKUP(IF(ISBLANK($A316),$B316,$A316),Radionuclide_specific,9,FALSE)*VLOOKUP($B$304,Other_food_cons,3,FALSE)*Other_F_local_coll</f>
        <v>6.4340118579750311E-14</v>
      </c>
      <c r="K316" s="44">
        <f>Concentrations!K64*VLOOKUP(IF(ISBLANK($A316),$B316,$A316),Radionuclide_specific,9,FALSE)*VLOOKUP($B$304,Other_food_cons,3,FALSE)*Other_F_local_coll</f>
        <v>1.7385728375268612E-14</v>
      </c>
      <c r="L316" s="44">
        <f>Concentrations!L64*VLOOKUP(IF(ISBLANK($A316),$B316,$A316),Radionuclide_specific,9,FALSE)*VLOOKUP($B$304,Other_food_cons,3,FALSE)*Other_F_local_coll</f>
        <v>8.3482680078335401E-15</v>
      </c>
      <c r="M316" s="57">
        <f>Concentrations!M64*VLOOKUP(IF(ISBLANK($A316),$B316,$A316),Radionuclide_specific,9,FALSE)*VLOOKUP($B$304,Other_food_cons,4,FALSE)*Other_F_local</f>
        <v>4.7437899339094144E-12</v>
      </c>
      <c r="N316" s="57">
        <f>Concentrations!N64*VLOOKUP(IF(ISBLANK($A316),$B316,$A316),Radionuclide_specific,9,FALSE)*VLOOKUP($B$304,Other_food_cons,4,FALSE)*Other_F_local_coll</f>
        <v>7.2088174023793688E-13</v>
      </c>
      <c r="O316" s="57">
        <f>Concentrations!O64*VLOOKUP(IF(ISBLANK($A316),$B316,$A316),Radionuclide_specific,9,FALSE)*VLOOKUP($B$304,Other_food_cons,4,FALSE)*Other_F_local_coll</f>
        <v>5.6377213698698836E-14</v>
      </c>
      <c r="P316" s="57">
        <f>Concentrations!P64*VLOOKUP(IF(ISBLANK($A316),$B316,$A316),Radionuclide_specific,9,FALSE)*VLOOKUP($B$304,Other_food_cons,4,FALSE)*Other_F_local_coll</f>
        <v>1.5234024206920487E-14</v>
      </c>
      <c r="Q316" s="57">
        <f>Concentrations!Q64*VLOOKUP(IF(ISBLANK($A316),$B316,$A316),Radionuclide_specific,9,FALSE)*VLOOKUP($B$304,Other_food_cons,4,FALSE)*Other_F_local_coll</f>
        <v>7.315064067037172E-15</v>
      </c>
      <c r="R316" s="60">
        <f>Concentrations!R64*VLOOKUP(IF(ISBLANK($A316),$B316,$A316),Radionuclide_specific,9,FALSE)*VLOOKUP($B$304,Other_food_cons,5,FALSE)*Other_F_local</f>
        <v>2.6961270448876445E-11</v>
      </c>
      <c r="S316" s="60">
        <f>Concentrations!S64*VLOOKUP(IF(ISBLANK($A316),$B316,$A316),Radionuclide_specific,9,FALSE)*VLOOKUP($B$304,Other_food_cons,5,FALSE)*Other_F_local_coll</f>
        <v>4.0971223074783932E-12</v>
      </c>
      <c r="T316" s="60">
        <f>Concentrations!T64*VLOOKUP(IF(ISBLANK($A316),$B316,$A316),Radionuclide_specific,9,FALSE)*VLOOKUP($B$304,Other_food_cons,5,FALSE)*Other_F_local_coll</f>
        <v>3.2041918526355777E-13</v>
      </c>
      <c r="U316" s="60">
        <f>Concentrations!U64*VLOOKUP(IF(ISBLANK($A316),$B316,$A316),Radionuclide_specific,9,FALSE)*VLOOKUP($B$304,Other_food_cons,5,FALSE)*Other_F_local_coll</f>
        <v>8.6582385052836289E-14</v>
      </c>
      <c r="V316" s="60">
        <f>Concentrations!V64*VLOOKUP(IF(ISBLANK($A316),$B316,$A316),Radionuclide_specific,9,FALSE)*VLOOKUP($B$304,Other_food_cons,5,FALSE)*Other_F_local_coll</f>
        <v>4.1575074657598308E-14</v>
      </c>
      <c r="W316" s="57">
        <f t="shared" ref="W316" si="251">C316+H316+M316+R316</f>
        <v>3.9513079532022622E-11</v>
      </c>
      <c r="X316" s="57">
        <f t="shared" ref="X316" si="252">D316+I316+N316+S316</f>
        <v>6.0045360212083114E-12</v>
      </c>
      <c r="Y316" s="57">
        <f t="shared" ref="Y316" si="253">E316+J316+O316+T316</f>
        <v>4.6959021367008549E-13</v>
      </c>
      <c r="Z316" s="57">
        <f t="shared" ref="Z316" si="254">F316+K316+P316+U316</f>
        <v>1.2689078109846623E-13</v>
      </c>
      <c r="AA316" s="57">
        <f t="shared" ref="AA316" si="255">G316+L316+Q316+V316</f>
        <v>6.093033466692289E-14</v>
      </c>
    </row>
    <row r="317" spans="1:27">
      <c r="A317" s="4" t="s">
        <v>14</v>
      </c>
      <c r="B317" s="107"/>
      <c r="C317" s="57">
        <f>Concentrations!C65*VLOOKUP(IF(ISBLANK($A317),$B317,$A317),Radionuclide_specific,9,FALSE)*VLOOKUP($B$304,Other_food_cons,2,FALSE)*Other_F_local</f>
        <v>0</v>
      </c>
      <c r="D317" s="57">
        <f>Concentrations!D65*VLOOKUP(IF(ISBLANK($A317),$B317,$A317),Radionuclide_specific,9,FALSE)*VLOOKUP($B$304,Other_food_cons,2,FALSE)*Other_F_local_coll</f>
        <v>0</v>
      </c>
      <c r="E317" s="57">
        <f>Concentrations!E65*VLOOKUP(IF(ISBLANK($A317),$B317,$A317),Radionuclide_specific,9,FALSE)*VLOOKUP($B$304,Other_food_cons,2,FALSE)*Other_F_local_coll</f>
        <v>0</v>
      </c>
      <c r="F317" s="57">
        <f>Concentrations!F65*VLOOKUP(IF(ISBLANK($A317),$B317,$A317),Radionuclide_specific,9,FALSE)*VLOOKUP($B$304,Other_food_cons,2,FALSE)*Other_F_local_coll</f>
        <v>0</v>
      </c>
      <c r="G317" s="57">
        <f>Concentrations!G65*VLOOKUP(IF(ISBLANK($A317),$B317,$A317),Radionuclide_specific,9,FALSE)*VLOOKUP($B$304,Other_food_cons,2,FALSE)*Other_F_local_coll</f>
        <v>0</v>
      </c>
      <c r="H317" s="44">
        <f>Concentrations!H65*VLOOKUP(IF(ISBLANK($A317),$B317,$A317),Radionuclide_specific,9,FALSE)*VLOOKUP($B$304,Other_food_cons,3,FALSE)*Other_F_local</f>
        <v>0</v>
      </c>
      <c r="I317" s="44">
        <f>Concentrations!I65*VLOOKUP(IF(ISBLANK($A317),$B317,$A317),Radionuclide_specific,9,FALSE)*VLOOKUP($B$304,Other_food_cons,3,FALSE)*Other_F_local_coll</f>
        <v>0</v>
      </c>
      <c r="J317" s="44">
        <f>Concentrations!J65*VLOOKUP(IF(ISBLANK($A317),$B317,$A317),Radionuclide_specific,9,FALSE)*VLOOKUP($B$304,Other_food_cons,3,FALSE)*Other_F_local_coll</f>
        <v>0</v>
      </c>
      <c r="K317" s="44">
        <f>Concentrations!K65*VLOOKUP(IF(ISBLANK($A317),$B317,$A317),Radionuclide_specific,9,FALSE)*VLOOKUP($B$304,Other_food_cons,3,FALSE)*Other_F_local_coll</f>
        <v>0</v>
      </c>
      <c r="L317" s="44">
        <f>Concentrations!L65*VLOOKUP(IF(ISBLANK($A317),$B317,$A317),Radionuclide_specific,9,FALSE)*VLOOKUP($B$304,Other_food_cons,3,FALSE)*Other_F_local_coll</f>
        <v>0</v>
      </c>
      <c r="M317" s="57">
        <f>Concentrations!M65*VLOOKUP(IF(ISBLANK($A317),$B317,$A317),Radionuclide_specific,9,FALSE)*VLOOKUP($B$304,Other_food_cons,4,FALSE)*Other_F_local</f>
        <v>0</v>
      </c>
      <c r="N317" s="57">
        <f>Concentrations!N65*VLOOKUP(IF(ISBLANK($A317),$B317,$A317),Radionuclide_specific,9,FALSE)*VLOOKUP($B$304,Other_food_cons,4,FALSE)*Other_F_local_coll</f>
        <v>0</v>
      </c>
      <c r="O317" s="57">
        <f>Concentrations!O65*VLOOKUP(IF(ISBLANK($A317),$B317,$A317),Radionuclide_specific,9,FALSE)*VLOOKUP($B$304,Other_food_cons,4,FALSE)*Other_F_local_coll</f>
        <v>0</v>
      </c>
      <c r="P317" s="57">
        <f>Concentrations!P65*VLOOKUP(IF(ISBLANK($A317),$B317,$A317),Radionuclide_specific,9,FALSE)*VLOOKUP($B$304,Other_food_cons,4,FALSE)*Other_F_local_coll</f>
        <v>0</v>
      </c>
      <c r="Q317" s="57">
        <f>Concentrations!Q65*VLOOKUP(IF(ISBLANK($A317),$B317,$A317),Radionuclide_specific,9,FALSE)*VLOOKUP($B$304,Other_food_cons,4,FALSE)*Other_F_local_coll</f>
        <v>0</v>
      </c>
      <c r="R317" s="60">
        <f>Concentrations!R65*VLOOKUP(IF(ISBLANK($A317),$B317,$A317),Radionuclide_specific,9,FALSE)*VLOOKUP($B$304,Other_food_cons,5,FALSE)*Other_F_local</f>
        <v>0</v>
      </c>
      <c r="S317" s="60">
        <f>Concentrations!S65*VLOOKUP(IF(ISBLANK($A317),$B317,$A317),Radionuclide_specific,9,FALSE)*VLOOKUP($B$304,Other_food_cons,5,FALSE)*Other_F_local_coll</f>
        <v>0</v>
      </c>
      <c r="T317" s="60">
        <f>Concentrations!T65*VLOOKUP(IF(ISBLANK($A317),$B317,$A317),Radionuclide_specific,9,FALSE)*VLOOKUP($B$304,Other_food_cons,5,FALSE)*Other_F_local_coll</f>
        <v>0</v>
      </c>
      <c r="U317" s="60">
        <f>Concentrations!U65*VLOOKUP(IF(ISBLANK($A317),$B317,$A317),Radionuclide_specific,9,FALSE)*VLOOKUP($B$304,Other_food_cons,5,FALSE)*Other_F_local_coll</f>
        <v>0</v>
      </c>
      <c r="V317" s="60">
        <f>Concentrations!V65*VLOOKUP(IF(ISBLANK($A317),$B317,$A317),Radionuclide_specific,9,FALSE)*VLOOKUP($B$304,Other_food_cons,5,FALSE)*Other_F_local_coll</f>
        <v>0</v>
      </c>
      <c r="W317" s="57">
        <f t="shared" si="236"/>
        <v>0</v>
      </c>
      <c r="X317" s="57">
        <f t="shared" si="237"/>
        <v>0</v>
      </c>
      <c r="Y317" s="57">
        <f t="shared" si="238"/>
        <v>0</v>
      </c>
      <c r="Z317" s="57">
        <f t="shared" si="239"/>
        <v>0</v>
      </c>
      <c r="AA317" s="57">
        <f t="shared" si="240"/>
        <v>0</v>
      </c>
    </row>
    <row r="318" spans="1:27">
      <c r="A318" s="4" t="s">
        <v>21</v>
      </c>
      <c r="B318" s="107"/>
      <c r="C318" s="57">
        <f>Concentrations!C66*VLOOKUP(IF(ISBLANK($A318),$B318,$A318),Radionuclide_specific,9,FALSE)*VLOOKUP($B$304,Other_food_cons,2,FALSE)*Other_F_local</f>
        <v>6.7337425512145894E-11</v>
      </c>
      <c r="D318" s="57">
        <f>Concentrations!D66*VLOOKUP(IF(ISBLANK($A318),$B318,$A318),Radionuclide_specific,9,FALSE)*VLOOKUP($B$304,Other_food_cons,2,FALSE)*Other_F_local_coll</f>
        <v>1.0240216152794892E-11</v>
      </c>
      <c r="E318" s="57">
        <f>Concentrations!E66*VLOOKUP(IF(ISBLANK($A318),$B318,$A318),Radionuclide_specific,9,FALSE)*VLOOKUP($B$304,Other_food_cons,2,FALSE)*Other_F_local_coll</f>
        <v>8.0406910075290784E-13</v>
      </c>
      <c r="F318" s="57">
        <f>Concentrations!F66*VLOOKUP(IF(ISBLANK($A318),$B318,$A318),Radionuclide_specific,9,FALSE)*VLOOKUP($B$304,Other_food_cons,2,FALSE)*Other_F_local_coll</f>
        <v>2.1884912033888097E-13</v>
      </c>
      <c r="G318" s="57">
        <f>Concentrations!G66*VLOOKUP(IF(ISBLANK($A318),$B318,$A318),Radionuclide_specific,9,FALSE)*VLOOKUP($B$304,Other_food_cons,2,FALSE)*Other_F_local_coll</f>
        <v>1.0593455103249228E-13</v>
      </c>
      <c r="H318" s="44">
        <f>Concentrations!H66*VLOOKUP(IF(ISBLANK($A318),$B318,$A318),Radionuclide_specific,9,FALSE)*VLOOKUP($B$304,Other_food_cons,3,FALSE)*Other_F_local</f>
        <v>1.2694542321116172E-10</v>
      </c>
      <c r="I318" s="44">
        <f>Concentrations!I66*VLOOKUP(IF(ISBLANK($A318),$B318,$A318),Radionuclide_specific,9,FALSE)*VLOOKUP($B$304,Other_food_cons,3,FALSE)*Other_F_local_coll</f>
        <v>1.930499367036011E-11</v>
      </c>
      <c r="J318" s="44">
        <f>Concentrations!J66*VLOOKUP(IF(ISBLANK($A318),$B318,$A318),Radionuclide_specific,9,FALSE)*VLOOKUP($B$304,Other_food_cons,3,FALSE)*Other_F_local_coll</f>
        <v>1.51584191866208E-12</v>
      </c>
      <c r="K318" s="44">
        <f>Concentrations!K66*VLOOKUP(IF(ISBLANK($A318),$B318,$A318),Radionuclide_specific,9,FALSE)*VLOOKUP($B$304,Other_food_cons,3,FALSE)*Other_F_local_coll</f>
        <v>4.1257731476233202E-13</v>
      </c>
      <c r="L318" s="44">
        <f>Concentrations!L66*VLOOKUP(IF(ISBLANK($A318),$B318,$A318),Radionuclide_specific,9,FALSE)*VLOOKUP($B$304,Other_food_cons,3,FALSE)*Other_F_local_coll</f>
        <v>1.9970924506281425E-13</v>
      </c>
      <c r="M318" s="57">
        <f>Concentrations!M66*VLOOKUP(IF(ISBLANK($A318),$B318,$A318),Radionuclide_specific,9,FALSE)*VLOOKUP($B$304,Other_food_cons,4,FALSE)*Other_F_local</f>
        <v>7.5148283493767661E-11</v>
      </c>
      <c r="N318" s="57">
        <f>Concentrations!N66*VLOOKUP(IF(ISBLANK($A318),$B318,$A318),Radionuclide_specific,9,FALSE)*VLOOKUP($B$304,Other_food_cons,4,FALSE)*Other_F_local_coll</f>
        <v>1.1428038132359034E-11</v>
      </c>
      <c r="O318" s="57">
        <f>Concentrations!O66*VLOOKUP(IF(ISBLANK($A318),$B318,$A318),Radionuclide_specific,9,FALSE)*VLOOKUP($B$304,Other_food_cons,4,FALSE)*Other_F_local_coll</f>
        <v>8.9733773265595622E-13</v>
      </c>
      <c r="P318" s="57">
        <f>Concentrations!P66*VLOOKUP(IF(ISBLANK($A318),$B318,$A318),Radionuclide_specific,9,FALSE)*VLOOKUP($B$304,Other_food_cons,4,FALSE)*Other_F_local_coll</f>
        <v>2.4423469730991499E-13</v>
      </c>
      <c r="Q318" s="57">
        <f>Concentrations!Q66*VLOOKUP(IF(ISBLANK($A318),$B318,$A318),Radionuclide_specific,9,FALSE)*VLOOKUP($B$304,Other_food_cons,4,FALSE)*Other_F_local_coll</f>
        <v>1.1822251314521684E-13</v>
      </c>
      <c r="R318" s="60">
        <f>Concentrations!R66*VLOOKUP(IF(ISBLANK($A318),$B318,$A318),Radionuclide_specific,9,FALSE)*VLOOKUP($B$304,Other_food_cons,5,FALSE)*Other_F_local</f>
        <v>1.093880204737696E-11</v>
      </c>
      <c r="S318" s="60">
        <f>Concentrations!S66*VLOOKUP(IF(ISBLANK($A318),$B318,$A318),Radionuclide_specific,9,FALSE)*VLOOKUP($B$304,Other_food_cons,5,FALSE)*Other_F_local_coll</f>
        <v>1.6634983675990208E-12</v>
      </c>
      <c r="T318" s="60">
        <f>Concentrations!T66*VLOOKUP(IF(ISBLANK($A318),$B318,$A318),Radionuclide_specific,9,FALSE)*VLOOKUP($B$304,Other_food_cons,5,FALSE)*Other_F_local_coll</f>
        <v>1.3061908231050459E-13</v>
      </c>
      <c r="U318" s="60">
        <f>Concentrations!U66*VLOOKUP(IF(ISBLANK($A318),$B318,$A318),Radionuclide_specific,9,FALSE)*VLOOKUP($B$304,Other_food_cons,5,FALSE)*Other_F_local_coll</f>
        <v>3.5551510730058901E-14</v>
      </c>
      <c r="V318" s="60">
        <f>Concentrations!V66*VLOOKUP(IF(ISBLANK($A318),$B318,$A318),Radionuclide_specific,9,FALSE)*VLOOKUP($B$304,Other_food_cons,5,FALSE)*Other_F_local_coll</f>
        <v>1.7208811814659723E-14</v>
      </c>
      <c r="W318" s="57">
        <f t="shared" si="236"/>
        <v>2.8036993426445224E-10</v>
      </c>
      <c r="X318" s="57">
        <f t="shared" si="237"/>
        <v>4.2636746323113055E-11</v>
      </c>
      <c r="Y318" s="57">
        <f t="shared" si="238"/>
        <v>3.3478678343814486E-12</v>
      </c>
      <c r="Z318" s="57">
        <f t="shared" si="239"/>
        <v>9.1121264314118681E-13</v>
      </c>
      <c r="AA318" s="57">
        <f t="shared" si="240"/>
        <v>4.4107512105518307E-13</v>
      </c>
    </row>
    <row r="319" spans="1:27">
      <c r="A319" s="2"/>
      <c r="B319" s="107" t="s">
        <v>146</v>
      </c>
      <c r="C319" s="57">
        <f>Concentrations!C67*VLOOKUP(IF(ISBLANK($A319),$B319,$A319),Radionuclide_specific,9,FALSE)*VLOOKUP($B$304,Other_food_cons,2,FALSE)*Other_F_local</f>
        <v>0</v>
      </c>
      <c r="D319" s="57">
        <f>Concentrations!D67*VLOOKUP(IF(ISBLANK($A319),$B319,$A319),Radionuclide_specific,9,FALSE)*VLOOKUP($B$304,Other_food_cons,2,FALSE)*Other_F_local_coll</f>
        <v>0</v>
      </c>
      <c r="E319" s="57">
        <f>Concentrations!E67*VLOOKUP(IF(ISBLANK($A319),$B319,$A319),Radionuclide_specific,9,FALSE)*VLOOKUP($B$304,Other_food_cons,2,FALSE)*Other_F_local_coll</f>
        <v>0</v>
      </c>
      <c r="F319" s="57">
        <f>Concentrations!F67*VLOOKUP(IF(ISBLANK($A319),$B319,$A319),Radionuclide_specific,9,FALSE)*VLOOKUP($B$304,Other_food_cons,2,FALSE)*Other_F_local_coll</f>
        <v>0</v>
      </c>
      <c r="G319" s="57">
        <f>Concentrations!G67*VLOOKUP(IF(ISBLANK($A319),$B319,$A319),Radionuclide_specific,9,FALSE)*VLOOKUP($B$304,Other_food_cons,2,FALSE)*Other_F_local_coll</f>
        <v>0</v>
      </c>
      <c r="H319" s="44">
        <f>Concentrations!H67*VLOOKUP(IF(ISBLANK($A319),$B319,$A319),Radionuclide_specific,9,FALSE)*VLOOKUP($B$304,Other_food_cons,3,FALSE)*Other_F_local</f>
        <v>0</v>
      </c>
      <c r="I319" s="44">
        <f>Concentrations!I67*VLOOKUP(IF(ISBLANK($A319),$B319,$A319),Radionuclide_specific,9,FALSE)*VLOOKUP($B$304,Other_food_cons,3,FALSE)*Other_F_local_coll</f>
        <v>0</v>
      </c>
      <c r="J319" s="44">
        <f>Concentrations!J67*VLOOKUP(IF(ISBLANK($A319),$B319,$A319),Radionuclide_specific,9,FALSE)*VLOOKUP($B$304,Other_food_cons,3,FALSE)*Other_F_local_coll</f>
        <v>0</v>
      </c>
      <c r="K319" s="44">
        <f>Concentrations!K67*VLOOKUP(IF(ISBLANK($A319),$B319,$A319),Radionuclide_specific,9,FALSE)*VLOOKUP($B$304,Other_food_cons,3,FALSE)*Other_F_local_coll</f>
        <v>0</v>
      </c>
      <c r="L319" s="44">
        <f>Concentrations!L67*VLOOKUP(IF(ISBLANK($A319),$B319,$A319),Radionuclide_specific,9,FALSE)*VLOOKUP($B$304,Other_food_cons,3,FALSE)*Other_F_local_coll</f>
        <v>0</v>
      </c>
      <c r="M319" s="57">
        <f>Concentrations!M67*VLOOKUP(IF(ISBLANK($A319),$B319,$A319),Radionuclide_specific,9,FALSE)*VLOOKUP($B$304,Other_food_cons,4,FALSE)*Other_F_local</f>
        <v>0</v>
      </c>
      <c r="N319" s="57">
        <f>Concentrations!N67*VLOOKUP(IF(ISBLANK($A319),$B319,$A319),Radionuclide_specific,9,FALSE)*VLOOKUP($B$304,Other_food_cons,4,FALSE)*Other_F_local_coll</f>
        <v>0</v>
      </c>
      <c r="O319" s="57">
        <f>Concentrations!O67*VLOOKUP(IF(ISBLANK($A319),$B319,$A319),Radionuclide_specific,9,FALSE)*VLOOKUP($B$304,Other_food_cons,4,FALSE)*Other_F_local_coll</f>
        <v>0</v>
      </c>
      <c r="P319" s="57">
        <f>Concentrations!P67*VLOOKUP(IF(ISBLANK($A319),$B319,$A319),Radionuclide_specific,9,FALSE)*VLOOKUP($B$304,Other_food_cons,4,FALSE)*Other_F_local_coll</f>
        <v>0</v>
      </c>
      <c r="Q319" s="57">
        <f>Concentrations!Q67*VLOOKUP(IF(ISBLANK($A319),$B319,$A319),Radionuclide_specific,9,FALSE)*VLOOKUP($B$304,Other_food_cons,4,FALSE)*Other_F_local_coll</f>
        <v>0</v>
      </c>
      <c r="R319" s="60">
        <f>Concentrations!R67*VLOOKUP(IF(ISBLANK($A319),$B319,$A319),Radionuclide_specific,9,FALSE)*VLOOKUP($B$304,Other_food_cons,5,FALSE)*Other_F_local</f>
        <v>0</v>
      </c>
      <c r="S319" s="60">
        <f>Concentrations!S67*VLOOKUP(IF(ISBLANK($A319),$B319,$A319),Radionuclide_specific,9,FALSE)*VLOOKUP($B$304,Other_food_cons,5,FALSE)*Other_F_local_coll</f>
        <v>0</v>
      </c>
      <c r="T319" s="60">
        <f>Concentrations!T67*VLOOKUP(IF(ISBLANK($A319),$B319,$A319),Radionuclide_specific,9,FALSE)*VLOOKUP($B$304,Other_food_cons,5,FALSE)*Other_F_local_coll</f>
        <v>0</v>
      </c>
      <c r="U319" s="60">
        <f>Concentrations!U67*VLOOKUP(IF(ISBLANK($A319),$B319,$A319),Radionuclide_specific,9,FALSE)*VLOOKUP($B$304,Other_food_cons,5,FALSE)*Other_F_local_coll</f>
        <v>0</v>
      </c>
      <c r="V319" s="60">
        <f>Concentrations!V67*VLOOKUP(IF(ISBLANK($A319),$B319,$A319),Radionuclide_specific,9,FALSE)*VLOOKUP($B$304,Other_food_cons,5,FALSE)*Other_F_local_coll</f>
        <v>0</v>
      </c>
      <c r="W319" s="57">
        <f t="shared" si="236"/>
        <v>0</v>
      </c>
      <c r="X319" s="57">
        <f t="shared" si="237"/>
        <v>0</v>
      </c>
      <c r="Y319" s="57">
        <f t="shared" si="238"/>
        <v>0</v>
      </c>
      <c r="Z319" s="57">
        <f t="shared" si="239"/>
        <v>0</v>
      </c>
      <c r="AA319" s="57">
        <f t="shared" si="240"/>
        <v>0</v>
      </c>
    </row>
    <row r="320" spans="1:27">
      <c r="A320" s="4" t="s">
        <v>263</v>
      </c>
      <c r="B320" s="107"/>
      <c r="C320" s="57">
        <f>Concentrations!C68*VLOOKUP(IF(ISBLANK($A320),$B320,$A320),Radionuclide_specific,9,FALSE)*VLOOKUP($B$304,Other_food_cons,2,FALSE)*Other_F_local</f>
        <v>2.322021835233272E-13</v>
      </c>
      <c r="D320" s="57">
        <f>Concentrations!D68*VLOOKUP(IF(ISBLANK($A320),$B320,$A320),Radionuclide_specific,9,FALSE)*VLOOKUP($B$304,Other_food_cons,2,FALSE)*Other_F_local_coll</f>
        <v>3.5295015852518168E-14</v>
      </c>
      <c r="E320" s="57">
        <f>Concentrations!E68*VLOOKUP(IF(ISBLANK($A320),$B320,$A320),Radionuclide_specific,9,FALSE)*VLOOKUP($B$304,Other_food_cons,2,FALSE)*Other_F_local_coll</f>
        <v>2.7641128882364231E-15</v>
      </c>
      <c r="F320" s="57">
        <f>Concentrations!F68*VLOOKUP(IF(ISBLANK($A320),$B320,$A320),Radionuclide_specific,9,FALSE)*VLOOKUP($B$304,Other_food_cons,2,FALSE)*Other_F_local_coll</f>
        <v>7.487759209871662E-16</v>
      </c>
      <c r="G320" s="57">
        <f>Concentrations!G68*VLOOKUP(IF(ISBLANK($A320),$B320,$A320),Radionuclide_specific,9,FALSE)*VLOOKUP($B$304,Other_food_cons,2,FALSE)*Other_F_local_coll</f>
        <v>3.6054625253117248E-16</v>
      </c>
      <c r="H320" s="44">
        <f>Concentrations!H68*VLOOKUP(IF(ISBLANK($A320),$B320,$A320),Radionuclide_specific,9,FALSE)*VLOOKUP($B$304,Other_food_cons,3,FALSE)*Other_F_local</f>
        <v>4.552286136778612E-12</v>
      </c>
      <c r="I320" s="44">
        <f>Concentrations!I68*VLOOKUP(IF(ISBLANK($A320),$B320,$A320),Radionuclide_specific,9,FALSE)*VLOOKUP($B$304,Other_food_cons,3,FALSE)*Other_F_local_coll</f>
        <v>6.919530597207262E-13</v>
      </c>
      <c r="J320" s="44">
        <f>Concentrations!J68*VLOOKUP(IF(ISBLANK($A320),$B320,$A320),Radionuclide_specific,9,FALSE)*VLOOKUP($B$304,Other_food_cons,3,FALSE)*Other_F_local_coll</f>
        <v>5.418998473950895E-14</v>
      </c>
      <c r="K320" s="44">
        <f>Concentrations!K68*VLOOKUP(IF(ISBLANK($A320),$B320,$A320),Radionuclide_specific,9,FALSE)*VLOOKUP($B$304,Other_food_cons,3,FALSE)*Other_F_local_coll</f>
        <v>1.467963045369502E-14</v>
      </c>
      <c r="L320" s="44">
        <f>Concentrations!L68*VLOOKUP(IF(ISBLANK($A320),$B320,$A320),Radionuclide_specific,9,FALSE)*VLOOKUP($B$304,Other_food_cons,3,FALSE)*Other_F_local_coll</f>
        <v>7.0684507878464892E-15</v>
      </c>
      <c r="M320" s="57">
        <f>Concentrations!M68*VLOOKUP(IF(ISBLANK($A320),$B320,$A320),Radionuclide_specific,9,FALSE)*VLOOKUP($B$304,Other_food_cons,4,FALSE)*Other_F_local</f>
        <v>1.3296643157812602E-14</v>
      </c>
      <c r="N320" s="57">
        <f>Concentrations!N68*VLOOKUP(IF(ISBLANK($A320),$B320,$A320),Radionuclide_specific,9,FALSE)*VLOOKUP($B$304,Other_food_cons,4,FALSE)*Other_F_local_coll</f>
        <v>2.021106020276189E-15</v>
      </c>
      <c r="O320" s="57">
        <f>Concentrations!O68*VLOOKUP(IF(ISBLANK($A320),$B320,$A320),Radionuclide_specific,9,FALSE)*VLOOKUP($B$304,Other_food_cons,4,FALSE)*Other_F_local_coll</f>
        <v>1.5828198583282567E-16</v>
      </c>
      <c r="P320" s="57">
        <f>Concentrations!P68*VLOOKUP(IF(ISBLANK($A320),$B320,$A320),Radionuclide_specific,9,FALSE)*VLOOKUP($B$304,Other_food_cons,4,FALSE)*Other_F_local_coll</f>
        <v>4.2877315258013602E-17</v>
      </c>
      <c r="Q320" s="57">
        <f>Concentrations!Q68*VLOOKUP(IF(ISBLANK($A320),$B320,$A320),Radionuclide_specific,9,FALSE)*VLOOKUP($B$304,Other_food_cons,4,FALSE)*Other_F_local_coll</f>
        <v>2.0646036953877202E-17</v>
      </c>
      <c r="R320" s="60">
        <f>Concentrations!R68*VLOOKUP(IF(ISBLANK($A320),$B320,$A320),Radionuclide_specific,9,FALSE)*VLOOKUP($B$304,Other_food_cons,5,FALSE)*Other_F_local</f>
        <v>8.0462259651770257E-12</v>
      </c>
      <c r="S320" s="60">
        <f>Concentrations!S68*VLOOKUP(IF(ISBLANK($A320),$B320,$A320),Radionuclide_specific,9,FALSE)*VLOOKUP($B$304,Other_food_cons,5,FALSE)*Other_F_local_coll</f>
        <v>1.2230361863299894E-12</v>
      </c>
      <c r="T320" s="60">
        <f>Concentrations!T68*VLOOKUP(IF(ISBLANK($A320),$B320,$A320),Radionuclide_specific,9,FALSE)*VLOOKUP($B$304,Other_food_cons,5,FALSE)*Other_F_local_coll</f>
        <v>9.5781514861483E-14</v>
      </c>
      <c r="U320" s="60">
        <f>Concentrations!U68*VLOOKUP(IF(ISBLANK($A320),$B320,$A320),Radionuclide_specific,9,FALSE)*VLOOKUP($B$304,Other_food_cons,5,FALSE)*Other_F_local_coll</f>
        <v>2.5946441011572223E-14</v>
      </c>
      <c r="V320" s="60">
        <f>Concentrations!V68*VLOOKUP(IF(ISBLANK($A320),$B320,$A320),Radionuclide_specific,9,FALSE)*VLOOKUP($B$304,Other_food_cons,5,FALSE)*Other_F_local_coll</f>
        <v>1.2493580270196522E-14</v>
      </c>
      <c r="W320" s="57">
        <f t="shared" ref="W320:W321" si="256">C320+H320+M320+R320</f>
        <v>1.2844010928636778E-11</v>
      </c>
      <c r="X320" s="57">
        <f t="shared" ref="X320:X321" si="257">D320+I320+N320+S320</f>
        <v>1.9523053679235102E-12</v>
      </c>
      <c r="Y320" s="57">
        <f t="shared" ref="Y320:Y321" si="258">E320+J320+O320+T320</f>
        <v>1.5289389447506121E-13</v>
      </c>
      <c r="Z320" s="57">
        <f t="shared" ref="Z320:Z321" si="259">F320+K320+P320+U320</f>
        <v>4.1417724701512427E-14</v>
      </c>
      <c r="AA320" s="57">
        <f t="shared" ref="AA320:AA321" si="260">G320+L320+Q320+V320</f>
        <v>1.994322334752806E-14</v>
      </c>
    </row>
    <row r="321" spans="1:27">
      <c r="A321" s="2"/>
      <c r="B321" s="107" t="s">
        <v>264</v>
      </c>
      <c r="C321" s="57">
        <f>Concentrations!C69*VLOOKUP(IF(ISBLANK($A321),$B321,$A321),Radionuclide_specific,9,FALSE)*VLOOKUP($B$304,Other_food_cons,2,FALSE)*Other_F_local</f>
        <v>0</v>
      </c>
      <c r="D321" s="57">
        <f>Concentrations!D69*VLOOKUP(IF(ISBLANK($A321),$B321,$A321),Radionuclide_specific,9,FALSE)*VLOOKUP($B$304,Other_food_cons,2,FALSE)*Other_F_local_coll</f>
        <v>0</v>
      </c>
      <c r="E321" s="57">
        <f>Concentrations!E69*VLOOKUP(IF(ISBLANK($A321),$B321,$A321),Radionuclide_specific,9,FALSE)*VLOOKUP($B$304,Other_food_cons,2,FALSE)*Other_F_local_coll</f>
        <v>0</v>
      </c>
      <c r="F321" s="57">
        <f>Concentrations!F69*VLOOKUP(IF(ISBLANK($A321),$B321,$A321),Radionuclide_specific,9,FALSE)*VLOOKUP($B$304,Other_food_cons,2,FALSE)*Other_F_local_coll</f>
        <v>0</v>
      </c>
      <c r="G321" s="57">
        <f>Concentrations!G69*VLOOKUP(IF(ISBLANK($A321),$B321,$A321),Radionuclide_specific,9,FALSE)*VLOOKUP($B$304,Other_food_cons,2,FALSE)*Other_F_local_coll</f>
        <v>0</v>
      </c>
      <c r="H321" s="44">
        <f>Concentrations!H69*VLOOKUP(IF(ISBLANK($A321),$B321,$A321),Radionuclide_specific,9,FALSE)*VLOOKUP($B$304,Other_food_cons,3,FALSE)*Other_F_local</f>
        <v>0</v>
      </c>
      <c r="I321" s="44">
        <f>Concentrations!I69*VLOOKUP(IF(ISBLANK($A321),$B321,$A321),Radionuclide_specific,9,FALSE)*VLOOKUP($B$304,Other_food_cons,3,FALSE)*Other_F_local_coll</f>
        <v>0</v>
      </c>
      <c r="J321" s="44">
        <f>Concentrations!J69*VLOOKUP(IF(ISBLANK($A321),$B321,$A321),Radionuclide_specific,9,FALSE)*VLOOKUP($B$304,Other_food_cons,3,FALSE)*Other_F_local_coll</f>
        <v>0</v>
      </c>
      <c r="K321" s="44">
        <f>Concentrations!K69*VLOOKUP(IF(ISBLANK($A321),$B321,$A321),Radionuclide_specific,9,FALSE)*VLOOKUP($B$304,Other_food_cons,3,FALSE)*Other_F_local_coll</f>
        <v>0</v>
      </c>
      <c r="L321" s="44">
        <f>Concentrations!L69*VLOOKUP(IF(ISBLANK($A321),$B321,$A321),Radionuclide_specific,9,FALSE)*VLOOKUP($B$304,Other_food_cons,3,FALSE)*Other_F_local_coll</f>
        <v>0</v>
      </c>
      <c r="M321" s="57">
        <f>Concentrations!M69*VLOOKUP(IF(ISBLANK($A321),$B321,$A321),Radionuclide_specific,9,FALSE)*VLOOKUP($B$304,Other_food_cons,4,FALSE)*Other_F_local</f>
        <v>0</v>
      </c>
      <c r="N321" s="57">
        <f>Concentrations!N69*VLOOKUP(IF(ISBLANK($A321),$B321,$A321),Radionuclide_specific,9,FALSE)*VLOOKUP($B$304,Other_food_cons,4,FALSE)*Other_F_local_coll</f>
        <v>0</v>
      </c>
      <c r="O321" s="57">
        <f>Concentrations!O69*VLOOKUP(IF(ISBLANK($A321),$B321,$A321),Radionuclide_specific,9,FALSE)*VLOOKUP($B$304,Other_food_cons,4,FALSE)*Other_F_local_coll</f>
        <v>0</v>
      </c>
      <c r="P321" s="57">
        <f>Concentrations!P69*VLOOKUP(IF(ISBLANK($A321),$B321,$A321),Radionuclide_specific,9,FALSE)*VLOOKUP($B$304,Other_food_cons,4,FALSE)*Other_F_local_coll</f>
        <v>0</v>
      </c>
      <c r="Q321" s="57">
        <f>Concentrations!Q69*VLOOKUP(IF(ISBLANK($A321),$B321,$A321),Radionuclide_specific,9,FALSE)*VLOOKUP($B$304,Other_food_cons,4,FALSE)*Other_F_local_coll</f>
        <v>0</v>
      </c>
      <c r="R321" s="60">
        <f>Concentrations!R69*VLOOKUP(IF(ISBLANK($A321),$B321,$A321),Radionuclide_specific,9,FALSE)*VLOOKUP($B$304,Other_food_cons,5,FALSE)*Other_F_local</f>
        <v>0</v>
      </c>
      <c r="S321" s="60">
        <f>Concentrations!S69*VLOOKUP(IF(ISBLANK($A321),$B321,$A321),Radionuclide_specific,9,FALSE)*VLOOKUP($B$304,Other_food_cons,5,FALSE)*Other_F_local_coll</f>
        <v>0</v>
      </c>
      <c r="T321" s="60">
        <f>Concentrations!T69*VLOOKUP(IF(ISBLANK($A321),$B321,$A321),Radionuclide_specific,9,FALSE)*VLOOKUP($B$304,Other_food_cons,5,FALSE)*Other_F_local_coll</f>
        <v>0</v>
      </c>
      <c r="U321" s="60">
        <f>Concentrations!U69*VLOOKUP(IF(ISBLANK($A321),$B321,$A321),Radionuclide_specific,9,FALSE)*VLOOKUP($B$304,Other_food_cons,5,FALSE)*Other_F_local_coll</f>
        <v>0</v>
      </c>
      <c r="V321" s="60">
        <f>Concentrations!V69*VLOOKUP(IF(ISBLANK($A321),$B321,$A321),Radionuclide_specific,9,FALSE)*VLOOKUP($B$304,Other_food_cons,5,FALSE)*Other_F_local_coll</f>
        <v>0</v>
      </c>
      <c r="W321" s="57">
        <f t="shared" si="256"/>
        <v>0</v>
      </c>
      <c r="X321" s="57">
        <f t="shared" si="257"/>
        <v>0</v>
      </c>
      <c r="Y321" s="57">
        <f t="shared" si="258"/>
        <v>0</v>
      </c>
      <c r="Z321" s="57">
        <f t="shared" si="259"/>
        <v>0</v>
      </c>
      <c r="AA321" s="57">
        <f t="shared" si="260"/>
        <v>0</v>
      </c>
    </row>
    <row r="322" spans="1:27">
      <c r="A322" s="4" t="s">
        <v>166</v>
      </c>
      <c r="B322" s="107"/>
      <c r="C322" s="57">
        <f>Concentrations!C70*VLOOKUP(IF(ISBLANK($A322),$B322,$A322),Radionuclide_specific,9,FALSE)*VLOOKUP($B$304,Other_food_cons,2,FALSE)*Other_F_local</f>
        <v>2.2498991851686216E-10</v>
      </c>
      <c r="D322" s="57">
        <f>Concentrations!D70*VLOOKUP(IF(ISBLANK($A322),$B322,$A322),Radionuclide_specific,9,FALSE)*VLOOKUP($B$304,Other_food_cons,2,FALSE)*Other_F_local_coll</f>
        <v>3.4215512518577465E-11</v>
      </c>
      <c r="E322" s="57">
        <f>Concentrations!E70*VLOOKUP(IF(ISBLANK($A322),$B322,$A322),Radionuclide_specific,9,FALSE)*VLOOKUP($B$304,Other_food_cons,2,FALSE)*Other_F_local_coll</f>
        <v>2.6868800215012291E-12</v>
      </c>
      <c r="F322" s="57">
        <f>Concentrations!F70*VLOOKUP(IF(ISBLANK($A322),$B322,$A322),Radionuclide_specific,9,FALSE)*VLOOKUP($B$304,Other_food_cons,2,FALSE)*Other_F_local_coll</f>
        <v>7.3143116624512647E-13</v>
      </c>
      <c r="G322" s="57">
        <f>Concentrations!G70*VLOOKUP(IF(ISBLANK($A322),$B322,$A322),Radionuclide_specific,9,FALSE)*VLOOKUP($B$304,Other_food_cons,2,FALSE)*Other_F_local_coll</f>
        <v>3.5411819106481247E-13</v>
      </c>
      <c r="H322" s="44">
        <f>Concentrations!H70*VLOOKUP(IF(ISBLANK($A322),$B322,$A322),Radionuclide_specific,9,FALSE)*VLOOKUP($B$304,Other_food_cons,3,FALSE)*Other_F_local</f>
        <v>1.5890095027549251E-10</v>
      </c>
      <c r="I322" s="44">
        <f>Concentrations!I70*VLOOKUP(IF(ISBLANK($A322),$B322,$A322),Radionuclide_specific,9,FALSE)*VLOOKUP($B$304,Other_food_cons,3,FALSE)*Other_F_local_coll</f>
        <v>2.4164982543240018E-11</v>
      </c>
      <c r="J322" s="44">
        <f>Concentrations!J70*VLOOKUP(IF(ISBLANK($A322),$B322,$A322),Radionuclide_specific,9,FALSE)*VLOOKUP($B$304,Other_food_cons,3,FALSE)*Other_F_local_coll</f>
        <v>1.8976307538899032E-12</v>
      </c>
      <c r="K322" s="44">
        <f>Concentrations!K70*VLOOKUP(IF(ISBLANK($A322),$B322,$A322),Radionuclide_specific,9,FALSE)*VLOOKUP($B$304,Other_food_cons,3,FALSE)*Other_F_local_coll</f>
        <v>5.165791789410852E-13</v>
      </c>
      <c r="L322" s="44">
        <f>Concentrations!L70*VLOOKUP(IF(ISBLANK($A322),$B322,$A322),Radionuclide_specific,9,FALSE)*VLOOKUP($B$304,Other_food_cons,3,FALSE)*Other_F_local_coll</f>
        <v>2.5009883749888959E-13</v>
      </c>
      <c r="M322" s="57">
        <f>Concentrations!M70*VLOOKUP(IF(ISBLANK($A322),$B322,$A322),Radionuclide_specific,9,FALSE)*VLOOKUP($B$304,Other_food_cons,4,FALSE)*Other_F_local</f>
        <v>5.9428601637941666E-11</v>
      </c>
      <c r="N322" s="57">
        <f>Concentrations!N70*VLOOKUP(IF(ISBLANK($A322),$B322,$A322),Radionuclide_specific,9,FALSE)*VLOOKUP($B$304,Other_food_cons,4,FALSE)*Other_F_local_coll</f>
        <v>9.0376496720769794E-12</v>
      </c>
      <c r="O322" s="57">
        <f>Concentrations!O70*VLOOKUP(IF(ISBLANK($A322),$B322,$A322),Radionuclide_specific,9,FALSE)*VLOOKUP($B$304,Other_food_cons,4,FALSE)*Other_F_local_coll</f>
        <v>7.0970967721281883E-13</v>
      </c>
      <c r="P322" s="57">
        <f>Concentrations!P70*VLOOKUP(IF(ISBLANK($A322),$B322,$A322),Radionuclide_specific,9,FALSE)*VLOOKUP($B$304,Other_food_cons,4,FALSE)*Other_F_local_coll</f>
        <v>1.9319946285103853E-13</v>
      </c>
      <c r="Q322" s="57">
        <f>Concentrations!Q70*VLOOKUP(IF(ISBLANK($A322),$B322,$A322),Radionuclide_specific,9,FALSE)*VLOOKUP($B$304,Other_food_cons,4,FALSE)*Other_F_local_coll</f>
        <v>9.3536408423393539E-14</v>
      </c>
      <c r="R322" s="60">
        <f>Concentrations!R70*VLOOKUP(IF(ISBLANK($A322),$B322,$A322),Radionuclide_specific,9,FALSE)*VLOOKUP($B$304,Other_food_cons,5,FALSE)*Other_F_local</f>
        <v>2.7216832642043256E-11</v>
      </c>
      <c r="S322" s="60">
        <f>Concentrations!S70*VLOOKUP(IF(ISBLANK($A322),$B322,$A322),Radionuclide_specific,9,FALSE)*VLOOKUP($B$304,Other_food_cons,5,FALSE)*Other_F_local_coll</f>
        <v>4.1390204686440909E-12</v>
      </c>
      <c r="T322" s="60">
        <f>Concentrations!T70*VLOOKUP(IF(ISBLANK($A322),$B322,$A322),Radionuclide_specific,9,FALSE)*VLOOKUP($B$304,Other_food_cons,5,FALSE)*Other_F_local_coll</f>
        <v>3.2502951401783735E-13</v>
      </c>
      <c r="U322" s="60">
        <f>Concentrations!U70*VLOOKUP(IF(ISBLANK($A322),$B322,$A322),Radionuclide_specific,9,FALSE)*VLOOKUP($B$304,Other_food_cons,5,FALSE)*Other_F_local_coll</f>
        <v>8.8480585139534368E-14</v>
      </c>
      <c r="V322" s="60">
        <f>Concentrations!V70*VLOOKUP(IF(ISBLANK($A322),$B322,$A322),Radionuclide_specific,9,FALSE)*VLOOKUP($B$304,Other_food_cons,5,FALSE)*Other_F_local_coll</f>
        <v>4.2837366248442671E-14</v>
      </c>
      <c r="W322" s="57">
        <f t="shared" si="236"/>
        <v>4.7053630307233964E-10</v>
      </c>
      <c r="X322" s="57">
        <f t="shared" si="237"/>
        <v>7.1557165202538554E-11</v>
      </c>
      <c r="Y322" s="57">
        <f t="shared" si="238"/>
        <v>5.6192499666217896E-12</v>
      </c>
      <c r="Z322" s="57">
        <f t="shared" si="239"/>
        <v>1.5296903931767846E-12</v>
      </c>
      <c r="AA322" s="57">
        <f t="shared" si="240"/>
        <v>7.4059080323553821E-13</v>
      </c>
    </row>
    <row r="323" spans="1:27">
      <c r="A323" s="4" t="s">
        <v>13</v>
      </c>
      <c r="B323" s="107"/>
      <c r="C323" s="57">
        <f>Concentrations!C71*VLOOKUP(IF(ISBLANK($A323),$B323,$A323),Radionuclide_specific,9,FALSE)*VLOOKUP($B$304,Other_food_cons,2,FALSE)*Other_F_local</f>
        <v>3.1412667325821731E-12</v>
      </c>
      <c r="D323" s="57">
        <f>Concentrations!D71*VLOOKUP(IF(ISBLANK($A323),$B323,$A323),Radionuclide_specific,9,FALSE)*VLOOKUP($B$304,Other_food_cons,2,FALSE)*Other_F_local_coll</f>
        <v>4.6710488028304827E-13</v>
      </c>
      <c r="E323" s="57">
        <f>Concentrations!E71*VLOOKUP(IF(ISBLANK($A323),$B323,$A323),Radionuclide_specific,9,FALSE)*VLOOKUP($B$304,Other_food_cons,2,FALSE)*Other_F_local_coll</f>
        <v>3.2379544278531453E-14</v>
      </c>
      <c r="F323" s="57">
        <f>Concentrations!F71*VLOOKUP(IF(ISBLANK($A323),$B323,$A323),Radionuclide_specific,9,FALSE)*VLOOKUP($B$304,Other_food_cons,2,FALSE)*Other_F_local_coll</f>
        <v>7.0419332605322751E-15</v>
      </c>
      <c r="G323" s="57">
        <f>Concentrations!G71*VLOOKUP(IF(ISBLANK($A323),$B323,$A323),Radionuclide_specific,9,FALSE)*VLOOKUP($B$304,Other_food_cons,2,FALSE)*Other_F_local_coll</f>
        <v>2.6566166236052635E-15</v>
      </c>
      <c r="H323" s="44">
        <f>Concentrations!H71*VLOOKUP(IF(ISBLANK($A323),$B323,$A323),Radionuclide_specific,9,FALSE)*VLOOKUP($B$304,Other_food_cons,3,FALSE)*Other_F_local</f>
        <v>5.6540331217315336E-12</v>
      </c>
      <c r="I323" s="44">
        <f>Concentrations!I71*VLOOKUP(IF(ISBLANK($A323),$B323,$A323),Radionuclide_specific,9,FALSE)*VLOOKUP($B$304,Other_food_cons,3,FALSE)*Other_F_local_coll</f>
        <v>8.407520561846177E-13</v>
      </c>
      <c r="J323" s="44">
        <f>Concentrations!J71*VLOOKUP(IF(ISBLANK($A323),$B323,$A323),Radionuclide_specific,9,FALSE)*VLOOKUP($B$304,Other_food_cons,3,FALSE)*Other_F_local_coll</f>
        <v>5.8280633706931009E-14</v>
      </c>
      <c r="K323" s="44">
        <f>Concentrations!K71*VLOOKUP(IF(ISBLANK($A323),$B323,$A323),Radionuclide_specific,9,FALSE)*VLOOKUP($B$304,Other_food_cons,3,FALSE)*Other_F_local_coll</f>
        <v>1.2674926163733818E-14</v>
      </c>
      <c r="L323" s="44">
        <f>Concentrations!L71*VLOOKUP(IF(ISBLANK($A323),$B323,$A323),Radionuclide_specific,9,FALSE)*VLOOKUP($B$304,Other_food_cons,3,FALSE)*Other_F_local_coll</f>
        <v>4.7817010334743463E-15</v>
      </c>
      <c r="M323" s="57">
        <f>Concentrations!M71*VLOOKUP(IF(ISBLANK($A323),$B323,$A323),Radionuclide_specific,9,FALSE)*VLOOKUP($B$304,Other_food_cons,4,FALSE)*Other_F_local</f>
        <v>2.2258885728051953E-12</v>
      </c>
      <c r="N323" s="57">
        <f>Concentrations!N71*VLOOKUP(IF(ISBLANK($A323),$B323,$A323),Radionuclide_specific,9,FALSE)*VLOOKUP($B$304,Other_food_cons,4,FALSE)*Other_F_local_coll</f>
        <v>3.3098858003341409E-13</v>
      </c>
      <c r="O323" s="57">
        <f>Concentrations!O71*VLOOKUP(IF(ISBLANK($A323),$B323,$A323),Radionuclide_specific,9,FALSE)*VLOOKUP($B$304,Other_food_cons,4,FALSE)*Other_F_local_coll</f>
        <v>2.2944010724927397E-14</v>
      </c>
      <c r="P323" s="57">
        <f>Concentrations!P71*VLOOKUP(IF(ISBLANK($A323),$B323,$A323),Radionuclide_specific,9,FALSE)*VLOOKUP($B$304,Other_food_cons,4,FALSE)*Other_F_local_coll</f>
        <v>4.9898846896681314E-15</v>
      </c>
      <c r="Q323" s="57">
        <f>Concentrations!Q71*VLOOKUP(IF(ISBLANK($A323),$B323,$A323),Radionuclide_specific,9,FALSE)*VLOOKUP($B$304,Other_food_cons,4,FALSE)*Other_F_local_coll</f>
        <v>1.8824675165188602E-15</v>
      </c>
      <c r="R323" s="60">
        <f>Concentrations!R71*VLOOKUP(IF(ISBLANK($A323),$B323,$A323),Radionuclide_specific,9,FALSE)*VLOOKUP($B$304,Other_food_cons,5,FALSE)*Other_F_local</f>
        <v>6.4170417914191736E-13</v>
      </c>
      <c r="S323" s="60">
        <f>Concentrations!S71*VLOOKUP(IF(ISBLANK($A323),$B323,$A323),Radionuclide_specific,9,FALSE)*VLOOKUP($B$304,Other_food_cons,5,FALSE)*Other_F_local_coll</f>
        <v>9.542110851848075E-14</v>
      </c>
      <c r="T323" s="60">
        <f>Concentrations!T71*VLOOKUP(IF(ISBLANK($A323),$B323,$A323),Radionuclide_specific,9,FALSE)*VLOOKUP($B$304,Other_food_cons,5,FALSE)*Other_F_local_coll</f>
        <v>6.6145573270578214E-15</v>
      </c>
      <c r="U323" s="60">
        <f>Concentrations!U71*VLOOKUP(IF(ISBLANK($A323),$B323,$A323),Radionuclide_specific,9,FALSE)*VLOOKUP($B$304,Other_food_cons,5,FALSE)*Other_F_local_coll</f>
        <v>1.4385400499904286E-15</v>
      </c>
      <c r="V323" s="60">
        <f>Concentrations!V71*VLOOKUP(IF(ISBLANK($A323),$B323,$A323),Radionuclide_specific,9,FALSE)*VLOOKUP($B$304,Other_food_cons,5,FALSE)*Other_F_local_coll</f>
        <v>5.4269889661488428E-16</v>
      </c>
      <c r="W323" s="57">
        <f t="shared" si="236"/>
        <v>1.1662892606260819E-11</v>
      </c>
      <c r="X323" s="57">
        <f t="shared" si="237"/>
        <v>1.7342666250195608E-12</v>
      </c>
      <c r="Y323" s="57">
        <f t="shared" si="238"/>
        <v>1.2021874603744767E-13</v>
      </c>
      <c r="Z323" s="57">
        <f t="shared" si="239"/>
        <v>2.6145284163924657E-14</v>
      </c>
      <c r="AA323" s="57">
        <f t="shared" si="240"/>
        <v>9.8634840702133545E-15</v>
      </c>
    </row>
    <row r="324" spans="1:27">
      <c r="A324" s="4" t="s">
        <v>20</v>
      </c>
      <c r="B324" s="107"/>
      <c r="C324" s="57">
        <f>Concentrations!C72*VLOOKUP(IF(ISBLANK($A324),$B324,$A324),Radionuclide_specific,9,FALSE)*VLOOKUP($B$304,Other_food_cons,2,FALSE)*Other_F_local</f>
        <v>0</v>
      </c>
      <c r="D324" s="57">
        <f>Concentrations!D72*VLOOKUP(IF(ISBLANK($A324),$B324,$A324),Radionuclide_specific,9,FALSE)*VLOOKUP($B$304,Other_food_cons,2,FALSE)*Other_F_local_coll</f>
        <v>0</v>
      </c>
      <c r="E324" s="57">
        <f>Concentrations!E72*VLOOKUP(IF(ISBLANK($A324),$B324,$A324),Radionuclide_specific,9,FALSE)*VLOOKUP($B$304,Other_food_cons,2,FALSE)*Other_F_local_coll</f>
        <v>0</v>
      </c>
      <c r="F324" s="57">
        <f>Concentrations!F72*VLOOKUP(IF(ISBLANK($A324),$B324,$A324),Radionuclide_specific,9,FALSE)*VLOOKUP($B$304,Other_food_cons,2,FALSE)*Other_F_local_coll</f>
        <v>0</v>
      </c>
      <c r="G324" s="57">
        <f>Concentrations!G72*VLOOKUP(IF(ISBLANK($A324),$B324,$A324),Radionuclide_specific,9,FALSE)*VLOOKUP($B$304,Other_food_cons,2,FALSE)*Other_F_local_coll</f>
        <v>0</v>
      </c>
      <c r="H324" s="44">
        <f>Concentrations!H72*VLOOKUP(IF(ISBLANK($A324),$B324,$A324),Radionuclide_specific,9,FALSE)*VLOOKUP($B$304,Other_food_cons,3,FALSE)*Other_F_local</f>
        <v>0</v>
      </c>
      <c r="I324" s="44">
        <f>Concentrations!I72*VLOOKUP(IF(ISBLANK($A324),$B324,$A324),Radionuclide_specific,9,FALSE)*VLOOKUP($B$304,Other_food_cons,3,FALSE)*Other_F_local_coll</f>
        <v>0</v>
      </c>
      <c r="J324" s="44">
        <f>Concentrations!J72*VLOOKUP(IF(ISBLANK($A324),$B324,$A324),Radionuclide_specific,9,FALSE)*VLOOKUP($B$304,Other_food_cons,3,FALSE)*Other_F_local_coll</f>
        <v>0</v>
      </c>
      <c r="K324" s="44">
        <f>Concentrations!K72*VLOOKUP(IF(ISBLANK($A324),$B324,$A324),Radionuclide_specific,9,FALSE)*VLOOKUP($B$304,Other_food_cons,3,FALSE)*Other_F_local_coll</f>
        <v>0</v>
      </c>
      <c r="L324" s="44">
        <f>Concentrations!L72*VLOOKUP(IF(ISBLANK($A324),$B324,$A324),Radionuclide_specific,9,FALSE)*VLOOKUP($B$304,Other_food_cons,3,FALSE)*Other_F_local_coll</f>
        <v>0</v>
      </c>
      <c r="M324" s="57">
        <f>Concentrations!M72*VLOOKUP(IF(ISBLANK($A324),$B324,$A324),Radionuclide_specific,9,FALSE)*VLOOKUP($B$304,Other_food_cons,4,FALSE)*Other_F_local</f>
        <v>0</v>
      </c>
      <c r="N324" s="57">
        <f>Concentrations!N72*VLOOKUP(IF(ISBLANK($A324),$B324,$A324),Radionuclide_specific,9,FALSE)*VLOOKUP($B$304,Other_food_cons,4,FALSE)*Other_F_local_coll</f>
        <v>0</v>
      </c>
      <c r="O324" s="57">
        <f>Concentrations!O72*VLOOKUP(IF(ISBLANK($A324),$B324,$A324),Radionuclide_specific,9,FALSE)*VLOOKUP($B$304,Other_food_cons,4,FALSE)*Other_F_local_coll</f>
        <v>0</v>
      </c>
      <c r="P324" s="57">
        <f>Concentrations!P72*VLOOKUP(IF(ISBLANK($A324),$B324,$A324),Radionuclide_specific,9,FALSE)*VLOOKUP($B$304,Other_food_cons,4,FALSE)*Other_F_local_coll</f>
        <v>0</v>
      </c>
      <c r="Q324" s="57">
        <f>Concentrations!Q72*VLOOKUP(IF(ISBLANK($A324),$B324,$A324),Radionuclide_specific,9,FALSE)*VLOOKUP($B$304,Other_food_cons,4,FALSE)*Other_F_local_coll</f>
        <v>0</v>
      </c>
      <c r="R324" s="60">
        <f>Concentrations!R72*VLOOKUP(IF(ISBLANK($A324),$B324,$A324),Radionuclide_specific,9,FALSE)*VLOOKUP($B$304,Other_food_cons,5,FALSE)*Other_F_local</f>
        <v>0</v>
      </c>
      <c r="S324" s="60">
        <f>Concentrations!S72*VLOOKUP(IF(ISBLANK($A324),$B324,$A324),Radionuclide_specific,9,FALSE)*VLOOKUP($B$304,Other_food_cons,5,FALSE)*Other_F_local_coll</f>
        <v>0</v>
      </c>
      <c r="T324" s="60">
        <f>Concentrations!T72*VLOOKUP(IF(ISBLANK($A324),$B324,$A324),Radionuclide_specific,9,FALSE)*VLOOKUP($B$304,Other_food_cons,5,FALSE)*Other_F_local_coll</f>
        <v>0</v>
      </c>
      <c r="U324" s="60">
        <f>Concentrations!U72*VLOOKUP(IF(ISBLANK($A324),$B324,$A324),Radionuclide_specific,9,FALSE)*VLOOKUP($B$304,Other_food_cons,5,FALSE)*Other_F_local_coll</f>
        <v>0</v>
      </c>
      <c r="V324" s="60">
        <f>Concentrations!V72*VLOOKUP(IF(ISBLANK($A324),$B324,$A324),Radionuclide_specific,9,FALSE)*VLOOKUP($B$304,Other_food_cons,5,FALSE)*Other_F_local_coll</f>
        <v>0</v>
      </c>
      <c r="W324" s="57">
        <f t="shared" si="236"/>
        <v>0</v>
      </c>
      <c r="X324" s="57">
        <f t="shared" si="237"/>
        <v>0</v>
      </c>
      <c r="Y324" s="57">
        <f t="shared" si="238"/>
        <v>0</v>
      </c>
      <c r="Z324" s="57">
        <f t="shared" si="239"/>
        <v>0</v>
      </c>
      <c r="AA324" s="57">
        <f t="shared" si="240"/>
        <v>0</v>
      </c>
    </row>
    <row r="325" spans="1:27">
      <c r="A325" s="4" t="s">
        <v>167</v>
      </c>
      <c r="B325" s="107"/>
      <c r="C325" s="57">
        <f>Concentrations!C73*VLOOKUP(IF(ISBLANK($A325),$B325,$A325),Radionuclide_specific,9,FALSE)*VLOOKUP($B$304,Other_food_cons,2,FALSE)*Other_F_local</f>
        <v>0</v>
      </c>
      <c r="D325" s="57">
        <f>Concentrations!D73*VLOOKUP(IF(ISBLANK($A325),$B325,$A325),Radionuclide_specific,9,FALSE)*VLOOKUP($B$304,Other_food_cons,2,FALSE)*Other_F_local_coll</f>
        <v>0</v>
      </c>
      <c r="E325" s="57">
        <f>Concentrations!E73*VLOOKUP(IF(ISBLANK($A325),$B325,$A325),Radionuclide_specific,9,FALSE)*VLOOKUP($B$304,Other_food_cons,2,FALSE)*Other_F_local_coll</f>
        <v>0</v>
      </c>
      <c r="F325" s="57">
        <f>Concentrations!F73*VLOOKUP(IF(ISBLANK($A325),$B325,$A325),Radionuclide_specific,9,FALSE)*VLOOKUP($B$304,Other_food_cons,2,FALSE)*Other_F_local_coll</f>
        <v>0</v>
      </c>
      <c r="G325" s="57">
        <f>Concentrations!G73*VLOOKUP(IF(ISBLANK($A325),$B325,$A325),Radionuclide_specific,9,FALSE)*VLOOKUP($B$304,Other_food_cons,2,FALSE)*Other_F_local_coll</f>
        <v>0</v>
      </c>
      <c r="H325" s="44">
        <f>Concentrations!H73*VLOOKUP(IF(ISBLANK($A325),$B325,$A325),Radionuclide_specific,9,FALSE)*VLOOKUP($B$304,Other_food_cons,3,FALSE)*Other_F_local</f>
        <v>0</v>
      </c>
      <c r="I325" s="44">
        <f>Concentrations!I73*VLOOKUP(IF(ISBLANK($A325),$B325,$A325),Radionuclide_specific,9,FALSE)*VLOOKUP($B$304,Other_food_cons,3,FALSE)*Other_F_local_coll</f>
        <v>0</v>
      </c>
      <c r="J325" s="44">
        <f>Concentrations!J73*VLOOKUP(IF(ISBLANK($A325),$B325,$A325),Radionuclide_specific,9,FALSE)*VLOOKUP($B$304,Other_food_cons,3,FALSE)*Other_F_local_coll</f>
        <v>0</v>
      </c>
      <c r="K325" s="44">
        <f>Concentrations!K73*VLOOKUP(IF(ISBLANK($A325),$B325,$A325),Radionuclide_specific,9,FALSE)*VLOOKUP($B$304,Other_food_cons,3,FALSE)*Other_F_local_coll</f>
        <v>0</v>
      </c>
      <c r="L325" s="44">
        <f>Concentrations!L73*VLOOKUP(IF(ISBLANK($A325),$B325,$A325),Radionuclide_specific,9,FALSE)*VLOOKUP($B$304,Other_food_cons,3,FALSE)*Other_F_local_coll</f>
        <v>0</v>
      </c>
      <c r="M325" s="57">
        <f>Concentrations!M73*VLOOKUP(IF(ISBLANK($A325),$B325,$A325),Radionuclide_specific,9,FALSE)*VLOOKUP($B$304,Other_food_cons,4,FALSE)*Other_F_local</f>
        <v>0</v>
      </c>
      <c r="N325" s="57">
        <f>Concentrations!N73*VLOOKUP(IF(ISBLANK($A325),$B325,$A325),Radionuclide_specific,9,FALSE)*VLOOKUP($B$304,Other_food_cons,4,FALSE)*Other_F_local_coll</f>
        <v>0</v>
      </c>
      <c r="O325" s="57">
        <f>Concentrations!O73*VLOOKUP(IF(ISBLANK($A325),$B325,$A325),Radionuclide_specific,9,FALSE)*VLOOKUP($B$304,Other_food_cons,4,FALSE)*Other_F_local_coll</f>
        <v>0</v>
      </c>
      <c r="P325" s="57">
        <f>Concentrations!P73*VLOOKUP(IF(ISBLANK($A325),$B325,$A325),Radionuclide_specific,9,FALSE)*VLOOKUP($B$304,Other_food_cons,4,FALSE)*Other_F_local_coll</f>
        <v>0</v>
      </c>
      <c r="Q325" s="57">
        <f>Concentrations!Q73*VLOOKUP(IF(ISBLANK($A325),$B325,$A325),Radionuclide_specific,9,FALSE)*VLOOKUP($B$304,Other_food_cons,4,FALSE)*Other_F_local_coll</f>
        <v>0</v>
      </c>
      <c r="R325" s="60">
        <f>Concentrations!R73*VLOOKUP(IF(ISBLANK($A325),$B325,$A325),Radionuclide_specific,9,FALSE)*VLOOKUP($B$304,Other_food_cons,5,FALSE)*Other_F_local</f>
        <v>0</v>
      </c>
      <c r="S325" s="60">
        <f>Concentrations!S73*VLOOKUP(IF(ISBLANK($A325),$B325,$A325),Radionuclide_specific,9,FALSE)*VLOOKUP($B$304,Other_food_cons,5,FALSE)*Other_F_local_coll</f>
        <v>0</v>
      </c>
      <c r="T325" s="60">
        <f>Concentrations!T73*VLOOKUP(IF(ISBLANK($A325),$B325,$A325),Radionuclide_specific,9,FALSE)*VLOOKUP($B$304,Other_food_cons,5,FALSE)*Other_F_local_coll</f>
        <v>0</v>
      </c>
      <c r="U325" s="60">
        <f>Concentrations!U73*VLOOKUP(IF(ISBLANK($A325),$B325,$A325),Radionuclide_specific,9,FALSE)*VLOOKUP($B$304,Other_food_cons,5,FALSE)*Other_F_local_coll</f>
        <v>0</v>
      </c>
      <c r="V325" s="60">
        <f>Concentrations!V73*VLOOKUP(IF(ISBLANK($A325),$B325,$A325),Radionuclide_specific,9,FALSE)*VLOOKUP($B$304,Other_food_cons,5,FALSE)*Other_F_local_coll</f>
        <v>0</v>
      </c>
      <c r="W325" s="57">
        <f t="shared" si="236"/>
        <v>0</v>
      </c>
      <c r="X325" s="57">
        <f t="shared" si="237"/>
        <v>0</v>
      </c>
      <c r="Y325" s="57">
        <f t="shared" si="238"/>
        <v>0</v>
      </c>
      <c r="Z325" s="57">
        <f t="shared" si="239"/>
        <v>0</v>
      </c>
      <c r="AA325" s="57">
        <f t="shared" si="240"/>
        <v>0</v>
      </c>
    </row>
    <row r="326" spans="1:27">
      <c r="A326" s="4"/>
      <c r="B326" s="107" t="s">
        <v>169</v>
      </c>
      <c r="C326" s="57">
        <f>Concentrations!C74*VLOOKUP(IF(ISBLANK($A326),$B326,$A326),Radionuclide_specific,9,FALSE)*VLOOKUP($B$304,Other_food_cons,2,FALSE)*Other_F_local</f>
        <v>1.5812288421940915E-22</v>
      </c>
      <c r="D326" s="57">
        <f>Concentrations!D74*VLOOKUP(IF(ISBLANK($A326),$B326,$A326),Radionuclide_specific,9,FALSE)*VLOOKUP($B$304,Other_food_cons,2,FALSE)*Other_F_local_coll</f>
        <v>3.181097683620555E-22</v>
      </c>
      <c r="E326" s="57">
        <f>Concentrations!E74*VLOOKUP(IF(ISBLANK($A326),$B326,$A326),Radionuclide_specific,9,FALSE)*VLOOKUP($B$304,Other_food_cons,2,FALSE)*Other_F_local_coll</f>
        <v>8.6362156525631494E-23</v>
      </c>
      <c r="F326" s="57">
        <f>Concentrations!F74*VLOOKUP(IF(ISBLANK($A326),$B326,$A326),Radionuclide_specific,9,FALSE)*VLOOKUP($B$304,Other_food_cons,2,FALSE)*Other_F_local_coll</f>
        <v>3.0001291915634812E-23</v>
      </c>
      <c r="G326" s="57">
        <f>Concentrations!G74*VLOOKUP(IF(ISBLANK($A326),$B326,$A326),Radionuclide_specific,9,FALSE)*VLOOKUP($B$304,Other_food_cons,2,FALSE)*Other_F_local_coll</f>
        <v>1.6258292364301887E-23</v>
      </c>
      <c r="H326" s="44">
        <f>Concentrations!H74*VLOOKUP(IF(ISBLANK($A326),$B326,$A326),Radionuclide_specific,9,FALSE)*VLOOKUP($B$304,Other_food_cons,3,FALSE)*Other_F_local</f>
        <v>1.3642817468789288E-22</v>
      </c>
      <c r="I326" s="44">
        <f>Concentrations!I74*VLOOKUP(IF(ISBLANK($A326),$B326,$A326),Radionuclide_specific,9,FALSE)*VLOOKUP($B$304,Other_food_cons,3,FALSE)*Other_F_local_coll</f>
        <v>2.7446460556464182E-22</v>
      </c>
      <c r="J326" s="44">
        <f>Concentrations!J74*VLOOKUP(IF(ISBLANK($A326),$B326,$A326),Radionuclide_specific,9,FALSE)*VLOOKUP($B$304,Other_food_cons,3,FALSE)*Other_F_local_coll</f>
        <v>7.4513132207689441E-23</v>
      </c>
      <c r="K326" s="44">
        <f>Concentrations!K74*VLOOKUP(IF(ISBLANK($A326),$B326,$A326),Radionuclide_specific,9,FALSE)*VLOOKUP($B$304,Other_food_cons,3,FALSE)*Other_F_local_coll</f>
        <v>2.5885067266097139E-23</v>
      </c>
      <c r="L326" s="44">
        <f>Concentrations!L74*VLOOKUP(IF(ISBLANK($A326),$B326,$A326),Radionuclide_specific,9,FALSE)*VLOOKUP($B$304,Other_food_cons,3,FALSE)*Other_F_local_coll</f>
        <v>1.4027628965621592E-23</v>
      </c>
      <c r="M326" s="57">
        <f>Concentrations!M74*VLOOKUP(IF(ISBLANK($A326),$B326,$A326),Radionuclide_specific,9,FALSE)*VLOOKUP($B$304,Other_food_cons,4,FALSE)*Other_F_local</f>
        <v>3.513185303184066E-23</v>
      </c>
      <c r="N326" s="57">
        <f>Concentrations!N74*VLOOKUP(IF(ISBLANK($A326),$B326,$A326),Radionuclide_specific,9,FALSE)*VLOOKUP($B$304,Other_food_cons,4,FALSE)*Other_F_local_coll</f>
        <v>7.0677850870600367E-23</v>
      </c>
      <c r="O326" s="57">
        <f>Concentrations!O74*VLOOKUP(IF(ISBLANK($A326),$B326,$A326),Radionuclide_specific,9,FALSE)*VLOOKUP($B$304,Other_food_cons,4,FALSE)*Other_F_local_coll</f>
        <v>1.9188004352116929E-23</v>
      </c>
      <c r="P326" s="57">
        <f>Concentrations!P74*VLOOKUP(IF(ISBLANK($A326),$B326,$A326),Radionuclide_specific,9,FALSE)*VLOOKUP($B$304,Other_food_cons,4,FALSE)*Other_F_local_coll</f>
        <v>6.6657080254298561E-24</v>
      </c>
      <c r="Q326" s="57">
        <f>Concentrations!Q74*VLOOKUP(IF(ISBLANK($A326),$B326,$A326),Radionuclide_specific,9,FALSE)*VLOOKUP($B$304,Other_food_cons,4,FALSE)*Other_F_local_coll</f>
        <v>3.6122787711030118E-24</v>
      </c>
      <c r="R326" s="60">
        <f>Concentrations!R74*VLOOKUP(IF(ISBLANK($A326),$B326,$A326),Radionuclide_specific,9,FALSE)*VLOOKUP($B$304,Other_food_cons,5,FALSE)*Other_F_local</f>
        <v>1.2246431318172353E-22</v>
      </c>
      <c r="S326" s="60">
        <f>Concentrations!S74*VLOOKUP(IF(ISBLANK($A326),$B326,$A326),Radionuclide_specific,9,FALSE)*VLOOKUP($B$304,Other_food_cons,5,FALSE)*Other_F_local_coll</f>
        <v>2.4637227237013946E-22</v>
      </c>
      <c r="T326" s="60">
        <f>Concentrations!T74*VLOOKUP(IF(ISBLANK($A326),$B326,$A326),Radionuclide_specific,9,FALSE)*VLOOKUP($B$304,Other_food_cons,5,FALSE)*Other_F_local_coll</f>
        <v>6.6886473997833603E-23</v>
      </c>
      <c r="U326" s="60">
        <f>Concentrations!U74*VLOOKUP(IF(ISBLANK($A326),$B326,$A326),Radionuclide_specific,9,FALSE)*VLOOKUP($B$304,Other_food_cons,5,FALSE)*Other_F_local_coll</f>
        <v>2.3235647560757234E-23</v>
      </c>
      <c r="V326" s="60">
        <f>Concentrations!V74*VLOOKUP(IF(ISBLANK($A326),$B326,$A326),Radionuclide_specific,9,FALSE)*VLOOKUP($B$304,Other_food_cons,5,FALSE)*Other_F_local_coll</f>
        <v>1.2591856123362399E-23</v>
      </c>
      <c r="W326" s="57">
        <f t="shared" si="236"/>
        <v>4.5214722512086618E-22</v>
      </c>
      <c r="X326" s="57">
        <f t="shared" si="237"/>
        <v>9.0962449716743725E-22</v>
      </c>
      <c r="Y326" s="57">
        <f t="shared" si="238"/>
        <v>2.4694976708327149E-22</v>
      </c>
      <c r="Z326" s="57">
        <f t="shared" si="239"/>
        <v>8.5787714767919046E-23</v>
      </c>
      <c r="AA326" s="57">
        <f t="shared" si="240"/>
        <v>4.6490056224388892E-23</v>
      </c>
    </row>
    <row r="327" spans="1:27">
      <c r="A327" s="4" t="s">
        <v>168</v>
      </c>
      <c r="B327" s="107"/>
      <c r="C327" s="57">
        <f>Concentrations!C75*VLOOKUP(IF(ISBLANK($A327),$B327,$A327),Radionuclide_specific,9,FALSE)*VLOOKUP($B$304,Other_food_cons,2,FALSE)*Other_F_local</f>
        <v>0</v>
      </c>
      <c r="D327" s="57">
        <f>Concentrations!D75*VLOOKUP(IF(ISBLANK($A327),$B327,$A327),Radionuclide_specific,9,FALSE)*VLOOKUP($B$304,Other_food_cons,2,FALSE)*Other_F_local_coll</f>
        <v>0</v>
      </c>
      <c r="E327" s="57">
        <f>Concentrations!E75*VLOOKUP(IF(ISBLANK($A327),$B327,$A327),Radionuclide_specific,9,FALSE)*VLOOKUP($B$304,Other_food_cons,2,FALSE)*Other_F_local_coll</f>
        <v>0</v>
      </c>
      <c r="F327" s="57">
        <f>Concentrations!F75*VLOOKUP(IF(ISBLANK($A327),$B327,$A327),Radionuclide_specific,9,FALSE)*VLOOKUP($B$304,Other_food_cons,2,FALSE)*Other_F_local_coll</f>
        <v>0</v>
      </c>
      <c r="G327" s="57">
        <f>Concentrations!G75*VLOOKUP(IF(ISBLANK($A327),$B327,$A327),Radionuclide_specific,9,FALSE)*VLOOKUP($B$304,Other_food_cons,2,FALSE)*Other_F_local_coll</f>
        <v>0</v>
      </c>
      <c r="H327" s="44">
        <f>Concentrations!H75*VLOOKUP(IF(ISBLANK($A327),$B327,$A327),Radionuclide_specific,9,FALSE)*VLOOKUP($B$304,Other_food_cons,3,FALSE)*Other_F_local</f>
        <v>0</v>
      </c>
      <c r="I327" s="44">
        <f>Concentrations!I75*VLOOKUP(IF(ISBLANK($A327),$B327,$A327),Radionuclide_specific,9,FALSE)*VLOOKUP($B$304,Other_food_cons,3,FALSE)*Other_F_local_coll</f>
        <v>0</v>
      </c>
      <c r="J327" s="44">
        <f>Concentrations!J75*VLOOKUP(IF(ISBLANK($A327),$B327,$A327),Radionuclide_specific,9,FALSE)*VLOOKUP($B$304,Other_food_cons,3,FALSE)*Other_F_local_coll</f>
        <v>0</v>
      </c>
      <c r="K327" s="44">
        <f>Concentrations!K75*VLOOKUP(IF(ISBLANK($A327),$B327,$A327),Radionuclide_specific,9,FALSE)*VLOOKUP($B$304,Other_food_cons,3,FALSE)*Other_F_local_coll</f>
        <v>0</v>
      </c>
      <c r="L327" s="44">
        <f>Concentrations!L75*VLOOKUP(IF(ISBLANK($A327),$B327,$A327),Radionuclide_specific,9,FALSE)*VLOOKUP($B$304,Other_food_cons,3,FALSE)*Other_F_local_coll</f>
        <v>0</v>
      </c>
      <c r="M327" s="57">
        <f>Concentrations!M75*VLOOKUP(IF(ISBLANK($A327),$B327,$A327),Radionuclide_specific,9,FALSE)*VLOOKUP($B$304,Other_food_cons,4,FALSE)*Other_F_local</f>
        <v>0</v>
      </c>
      <c r="N327" s="57">
        <f>Concentrations!N75*VLOOKUP(IF(ISBLANK($A327),$B327,$A327),Radionuclide_specific,9,FALSE)*VLOOKUP($B$304,Other_food_cons,4,FALSE)*Other_F_local_coll</f>
        <v>0</v>
      </c>
      <c r="O327" s="57">
        <f>Concentrations!O75*VLOOKUP(IF(ISBLANK($A327),$B327,$A327),Radionuclide_specific,9,FALSE)*VLOOKUP($B$304,Other_food_cons,4,FALSE)*Other_F_local_coll</f>
        <v>0</v>
      </c>
      <c r="P327" s="57">
        <f>Concentrations!P75*VLOOKUP(IF(ISBLANK($A327),$B327,$A327),Radionuclide_specific,9,FALSE)*VLOOKUP($B$304,Other_food_cons,4,FALSE)*Other_F_local_coll</f>
        <v>0</v>
      </c>
      <c r="Q327" s="57">
        <f>Concentrations!Q75*VLOOKUP(IF(ISBLANK($A327),$B327,$A327),Radionuclide_specific,9,FALSE)*VLOOKUP($B$304,Other_food_cons,4,FALSE)*Other_F_local_coll</f>
        <v>0</v>
      </c>
      <c r="R327" s="60">
        <f>Concentrations!R75*VLOOKUP(IF(ISBLANK($A327),$B327,$A327),Radionuclide_specific,9,FALSE)*VLOOKUP($B$304,Other_food_cons,5,FALSE)*Other_F_local</f>
        <v>0</v>
      </c>
      <c r="S327" s="60">
        <f>Concentrations!S75*VLOOKUP(IF(ISBLANK($A327),$B327,$A327),Radionuclide_specific,9,FALSE)*VLOOKUP($B$304,Other_food_cons,5,FALSE)*Other_F_local_coll</f>
        <v>0</v>
      </c>
      <c r="T327" s="60">
        <f>Concentrations!T75*VLOOKUP(IF(ISBLANK($A327),$B327,$A327),Radionuclide_specific,9,FALSE)*VLOOKUP($B$304,Other_food_cons,5,FALSE)*Other_F_local_coll</f>
        <v>0</v>
      </c>
      <c r="U327" s="60">
        <f>Concentrations!U75*VLOOKUP(IF(ISBLANK($A327),$B327,$A327),Radionuclide_specific,9,FALSE)*VLOOKUP($B$304,Other_food_cons,5,FALSE)*Other_F_local_coll</f>
        <v>0</v>
      </c>
      <c r="V327" s="60">
        <f>Concentrations!V75*VLOOKUP(IF(ISBLANK($A327),$B327,$A327),Radionuclide_specific,9,FALSE)*VLOOKUP($B$304,Other_food_cons,5,FALSE)*Other_F_local_coll</f>
        <v>0</v>
      </c>
      <c r="W327" s="57">
        <f t="shared" si="236"/>
        <v>0</v>
      </c>
      <c r="X327" s="57">
        <f t="shared" si="237"/>
        <v>0</v>
      </c>
      <c r="Y327" s="57">
        <f t="shared" si="238"/>
        <v>0</v>
      </c>
      <c r="Z327" s="57">
        <f t="shared" si="239"/>
        <v>0</v>
      </c>
      <c r="AA327" s="57">
        <f t="shared" si="240"/>
        <v>0</v>
      </c>
    </row>
    <row r="328" spans="1:27">
      <c r="A328" s="4"/>
      <c r="B328" s="107" t="s">
        <v>170</v>
      </c>
      <c r="C328" s="57">
        <f>Concentrations!C76*VLOOKUP(IF(ISBLANK($A328),$B328,$A328),Radionuclide_specific,9,FALSE)*VLOOKUP($B$304,Other_food_cons,2,FALSE)*Other_F_local</f>
        <v>8.2734608902143061E-19</v>
      </c>
      <c r="D328" s="57">
        <f>Concentrations!D76*VLOOKUP(IF(ISBLANK($A328),$B328,$A328),Radionuclide_specific,9,FALSE)*VLOOKUP($B$304,Other_food_cons,2,FALSE)*Other_F_local_coll</f>
        <v>9.573636972485543E-23</v>
      </c>
      <c r="E328" s="57">
        <f>Concentrations!E76*VLOOKUP(IF(ISBLANK($A328),$B328,$A328),Radionuclide_specific,9,FALSE)*VLOOKUP($B$304,Other_food_cons,2,FALSE)*Other_F_local_coll</f>
        <v>3.7215328913593886E-43</v>
      </c>
      <c r="F328" s="57">
        <f>Concentrations!F76*VLOOKUP(IF(ISBLANK($A328),$B328,$A328),Radionuclide_specific,9,FALSE)*VLOOKUP($B$304,Other_food_cons,2,FALSE)*Other_F_local_coll</f>
        <v>1.0848076554878522E-78</v>
      </c>
      <c r="G328" s="57">
        <f>Concentrations!G76*VLOOKUP(IF(ISBLANK($A328),$B328,$A328),Radionuclide_specific,9,FALSE)*VLOOKUP($B$304,Other_food_cons,2,FALSE)*Other_F_local_coll</f>
        <v>6.5460218859457446E-118</v>
      </c>
      <c r="H328" s="44">
        <f>Concentrations!H76*VLOOKUP(IF(ISBLANK($A328),$B328,$A328),Radionuclide_specific,9,FALSE)*VLOOKUP($B$304,Other_food_cons,3,FALSE)*Other_F_local</f>
        <v>2.9862311853368315E-17</v>
      </c>
      <c r="I328" s="44">
        <f>Concentrations!I76*VLOOKUP(IF(ISBLANK($A328),$B328,$A328),Radionuclide_specific,9,FALSE)*VLOOKUP($B$304,Other_food_cons,3,FALSE)*Other_F_local_coll</f>
        <v>3.4555180309300377E-21</v>
      </c>
      <c r="J328" s="44">
        <f>Concentrations!J76*VLOOKUP(IF(ISBLANK($A328),$B328,$A328),Radionuclide_specific,9,FALSE)*VLOOKUP($B$304,Other_food_cons,3,FALSE)*Other_F_local_coll</f>
        <v>1.3432537755244389E-41</v>
      </c>
      <c r="K328" s="44">
        <f>Concentrations!K76*VLOOKUP(IF(ISBLANK($A328),$B328,$A328),Radionuclide_specific,9,FALSE)*VLOOKUP($B$304,Other_food_cons,3,FALSE)*Other_F_local_coll</f>
        <v>3.9155155187130465E-77</v>
      </c>
      <c r="L328" s="44">
        <f>Concentrations!L76*VLOOKUP(IF(ISBLANK($A328),$B328,$A328),Radionuclide_specific,9,FALSE)*VLOOKUP($B$304,Other_food_cons,3,FALSE)*Other_F_local_coll</f>
        <v>2.3627276366084632E-116</v>
      </c>
      <c r="M328" s="57">
        <f>Concentrations!M76*VLOOKUP(IF(ISBLANK($A328),$B328,$A328),Radionuclide_specific,9,FALSE)*VLOOKUP($B$304,Other_food_cons,4,FALSE)*Other_F_local</f>
        <v>6.2790913809687914E-22</v>
      </c>
      <c r="N328" s="57">
        <f>Concentrations!N76*VLOOKUP(IF(ISBLANK($A328),$B328,$A328),Radionuclide_specific,9,FALSE)*VLOOKUP($B$304,Other_food_cons,4,FALSE)*Other_F_local_coll</f>
        <v>7.2658518842531229E-26</v>
      </c>
      <c r="O328" s="57">
        <f>Concentrations!O76*VLOOKUP(IF(ISBLANK($A328),$B328,$A328),Radionuclide_specific,9,FALSE)*VLOOKUP($B$304,Other_food_cons,4,FALSE)*Other_F_local_coll</f>
        <v>2.8244341046883594E-46</v>
      </c>
      <c r="P328" s="57">
        <f>Concentrations!P76*VLOOKUP(IF(ISBLANK($A328),$B328,$A328),Radionuclide_specific,9,FALSE)*VLOOKUP($B$304,Other_food_cons,4,FALSE)*Other_F_local_coll</f>
        <v>8.2330798319713742E-82</v>
      </c>
      <c r="Q328" s="57">
        <f>Concentrations!Q76*VLOOKUP(IF(ISBLANK($A328),$B328,$A328),Radionuclide_specific,9,FALSE)*VLOOKUP($B$304,Other_food_cons,4,FALSE)*Other_F_local_coll</f>
        <v>4.9680623561405766E-121</v>
      </c>
      <c r="R328" s="60">
        <f>Concentrations!R76*VLOOKUP(IF(ISBLANK($A328),$B328,$A328),Radionuclide_specific,9,FALSE)*VLOOKUP($B$304,Other_food_cons,5,FALSE)*Other_F_local</f>
        <v>4.4684578812593917E-23</v>
      </c>
      <c r="S328" s="60">
        <f>Concentrations!S76*VLOOKUP(IF(ISBLANK($A328),$B328,$A328),Radionuclide_specific,9,FALSE)*VLOOKUP($B$304,Other_food_cons,5,FALSE)*Other_F_local_coll</f>
        <v>5.1706769572837396E-27</v>
      </c>
      <c r="T328" s="60">
        <f>Concentrations!T76*VLOOKUP(IF(ISBLANK($A328),$B328,$A328),Radionuclide_specific,9,FALSE)*VLOOKUP($B$304,Other_food_cons,5,FALSE)*Other_F_local_coll</f>
        <v>2.009982666193538E-47</v>
      </c>
      <c r="U328" s="60">
        <f>Concentrations!U76*VLOOKUP(IF(ISBLANK($A328),$B328,$A328),Radionuclide_specific,9,FALSE)*VLOOKUP($B$304,Other_food_cons,5,FALSE)*Other_F_local_coll</f>
        <v>5.8589958690064631E-83</v>
      </c>
      <c r="V328" s="60">
        <f>Concentrations!V76*VLOOKUP(IF(ISBLANK($A328),$B328,$A328),Radionuclide_specific,9,FALSE)*VLOOKUP($B$304,Other_food_cons,5,FALSE)*Other_F_local_coll</f>
        <v>3.5354760813274424E-122</v>
      </c>
      <c r="W328" s="57">
        <f t="shared" si="236"/>
        <v>3.0690330536106656E-17</v>
      </c>
      <c r="X328" s="57">
        <f t="shared" si="237"/>
        <v>3.5513322298506931E-21</v>
      </c>
      <c r="Y328" s="57">
        <f t="shared" si="238"/>
        <v>1.3804993587617456E-41</v>
      </c>
      <c r="Z328" s="57">
        <f t="shared" si="239"/>
        <v>4.0240844740560207E-77</v>
      </c>
      <c r="AA328" s="57">
        <f t="shared" si="240"/>
        <v>2.4282410715675635E-116</v>
      </c>
    </row>
    <row r="329" spans="1:27">
      <c r="A329" s="4" t="s">
        <v>11</v>
      </c>
      <c r="B329" s="107"/>
      <c r="C329" s="57">
        <f>Concentrations!C77*VLOOKUP(IF(ISBLANK($A329),$B329,$A329),Radionuclide_specific,9,FALSE)*VLOOKUP($B$304,Other_food_cons,2,FALSE)*Other_F_local</f>
        <v>3.1642922019682395E-11</v>
      </c>
      <c r="D329" s="57">
        <f>Concentrations!D77*VLOOKUP(IF(ISBLANK($A329),$B329,$A329),Radionuclide_specific,9,FALSE)*VLOOKUP($B$304,Other_food_cons,2,FALSE)*Other_F_local_coll</f>
        <v>4.8109673910541226E-12</v>
      </c>
      <c r="E329" s="57">
        <f>Concentrations!E77*VLOOKUP(IF(ISBLANK($A329),$B329,$A329),Radionuclide_specific,9,FALSE)*VLOOKUP($B$304,Other_food_cons,2,FALSE)*Other_F_local_coll</f>
        <v>3.7729319857945178E-13</v>
      </c>
      <c r="F329" s="57">
        <f>Concentrations!F77*VLOOKUP(IF(ISBLANK($A329),$B329,$A329),Radionuclide_specific,9,FALSE)*VLOOKUP($B$304,Other_food_cons,2,FALSE)*Other_F_local_coll</f>
        <v>1.0246193975523522E-13</v>
      </c>
      <c r="G329" s="57">
        <f>Concentrations!G77*VLOOKUP(IF(ISBLANK($A329),$B329,$A329),Radionuclide_specific,9,FALSE)*VLOOKUP($B$304,Other_food_cons,2,FALSE)*Other_F_local_coll</f>
        <v>4.947434192122157E-14</v>
      </c>
      <c r="H329" s="44">
        <f>Concentrations!H77*VLOOKUP(IF(ISBLANK($A329),$B329,$A329),Radionuclide_specific,9,FALSE)*VLOOKUP($B$304,Other_food_cons,3,FALSE)*Other_F_local</f>
        <v>1.6277377073986868E-11</v>
      </c>
      <c r="I329" s="44">
        <f>Concentrations!I77*VLOOKUP(IF(ISBLANK($A329),$B329,$A329),Radionuclide_specific,9,FALSE)*VLOOKUP($B$304,Other_food_cons,3,FALSE)*Other_F_local_coll</f>
        <v>2.4748008501279622E-12</v>
      </c>
      <c r="J329" s="44">
        <f>Concentrations!J77*VLOOKUP(IF(ISBLANK($A329),$B329,$A329),Radionuclide_specific,9,FALSE)*VLOOKUP($B$304,Other_food_cons,3,FALSE)*Other_F_local_coll</f>
        <v>1.940826974483687E-13</v>
      </c>
      <c r="K329" s="44">
        <f>Concentrations!K77*VLOOKUP(IF(ISBLANK($A329),$B329,$A329),Radionuclide_specific,9,FALSE)*VLOOKUP($B$304,Other_food_cons,3,FALSE)*Other_F_local_coll</f>
        <v>5.270725718979696E-14</v>
      </c>
      <c r="L329" s="44">
        <f>Concentrations!L77*VLOOKUP(IF(ISBLANK($A329),$B329,$A329),Radionuclide_specific,9,FALSE)*VLOOKUP($B$304,Other_food_cons,3,FALSE)*Other_F_local_coll</f>
        <v>2.5450004852211889E-14</v>
      </c>
      <c r="M329" s="57">
        <f>Concentrations!M77*VLOOKUP(IF(ISBLANK($A329),$B329,$A329),Radionuclide_specific,9,FALSE)*VLOOKUP($B$304,Other_food_cons,4,FALSE)*Other_F_local</f>
        <v>8.1786215661595147E-12</v>
      </c>
      <c r="N329" s="57">
        <f>Concentrations!N77*VLOOKUP(IF(ISBLANK($A329),$B329,$A329),Radionuclide_specific,9,FALSE)*VLOOKUP($B$304,Other_food_cons,4,FALSE)*Other_F_local_coll</f>
        <v>1.2434718144579357E-12</v>
      </c>
      <c r="O329" s="57">
        <f>Concentrations!O77*VLOOKUP(IF(ISBLANK($A329),$B329,$A329),Radionuclide_specific,9,FALSE)*VLOOKUP($B$304,Other_food_cons,4,FALSE)*Other_F_local_coll</f>
        <v>9.7517488705620525E-14</v>
      </c>
      <c r="P329" s="57">
        <f>Concentrations!P77*VLOOKUP(IF(ISBLANK($A329),$B329,$A329),Radionuclide_specific,9,FALSE)*VLOOKUP($B$304,Other_food_cons,4,FALSE)*Other_F_local_coll</f>
        <v>2.6482934467033613E-14</v>
      </c>
      <c r="Q329" s="57">
        <f>Concentrations!Q77*VLOOKUP(IF(ISBLANK($A329),$B329,$A329),Radionuclide_specific,9,FALSE)*VLOOKUP($B$304,Other_food_cons,4,FALSE)*Other_F_local_coll</f>
        <v>1.2787438516479773E-14</v>
      </c>
      <c r="R329" s="60">
        <f>Concentrations!R77*VLOOKUP(IF(ISBLANK($A329),$B329,$A329),Radionuclide_specific,9,FALSE)*VLOOKUP($B$304,Other_food_cons,5,FALSE)*Other_F_local</f>
        <v>2.7665960382676163E-11</v>
      </c>
      <c r="S329" s="60">
        <f>Concentrations!S77*VLOOKUP(IF(ISBLANK($A329),$B329,$A329),Radionuclide_specific,9,FALSE)*VLOOKUP($B$304,Other_food_cons,5,FALSE)*Other_F_local_coll</f>
        <v>4.2063129682037574E-12</v>
      </c>
      <c r="T329" s="60">
        <f>Concentrations!T77*VLOOKUP(IF(ISBLANK($A329),$B329,$A329),Radionuclide_specific,9,FALSE)*VLOOKUP($B$304,Other_food_cons,5,FALSE)*Other_F_local_coll</f>
        <v>3.2987404507268871E-13</v>
      </c>
      <c r="U329" s="60">
        <f>Concentrations!U77*VLOOKUP(IF(ISBLANK($A329),$B329,$A329),Radionuclide_specific,9,FALSE)*VLOOKUP($B$304,Other_food_cons,5,FALSE)*Other_F_local_coll</f>
        <v>8.9584266719655549E-14</v>
      </c>
      <c r="V329" s="60">
        <f>Concentrations!V77*VLOOKUP(IF(ISBLANK($A329),$B329,$A329),Radionuclide_specific,9,FALSE)*VLOOKUP($B$304,Other_food_cons,5,FALSE)*Other_F_local_coll</f>
        <v>4.3256282801572607E-14</v>
      </c>
      <c r="W329" s="57">
        <f t="shared" si="236"/>
        <v>8.3764881042504931E-11</v>
      </c>
      <c r="X329" s="57">
        <f t="shared" si="237"/>
        <v>1.2735553023843778E-11</v>
      </c>
      <c r="Y329" s="57">
        <f t="shared" si="238"/>
        <v>9.9876742980612971E-13</v>
      </c>
      <c r="Z329" s="57">
        <f t="shared" si="239"/>
        <v>2.7123639813172136E-13</v>
      </c>
      <c r="AA329" s="57">
        <f t="shared" si="240"/>
        <v>1.3096806809148584E-13</v>
      </c>
    </row>
    <row r="330" spans="1:27">
      <c r="A330" s="4" t="s">
        <v>12</v>
      </c>
      <c r="B330" s="107"/>
      <c r="C330" s="57">
        <f>Concentrations!C78*VLOOKUP(IF(ISBLANK($A330),$B330,$A330),Radionuclide_specific,9,FALSE)*VLOOKUP($B$304,Other_food_cons,2,FALSE)*Other_F_local</f>
        <v>2.5972330026488575E-11</v>
      </c>
      <c r="D330" s="57">
        <f>Concentrations!D78*VLOOKUP(IF(ISBLANK($A330),$B330,$A330),Radionuclide_specific,9,FALSE)*VLOOKUP($B$304,Other_food_cons,2,FALSE)*Other_F_local_coll</f>
        <v>3.9496966795616128E-12</v>
      </c>
      <c r="E330" s="57">
        <f>Concentrations!E78*VLOOKUP(IF(ISBLANK($A330),$B330,$A330),Radionuclide_specific,9,FALSE)*VLOOKUP($B$304,Other_food_cons,2,FALSE)*Other_F_local_coll</f>
        <v>3.1013386820575194E-13</v>
      </c>
      <c r="F330" s="57">
        <f>Concentrations!F78*VLOOKUP(IF(ISBLANK($A330),$B330,$A330),Radionuclide_specific,9,FALSE)*VLOOKUP($B$304,Other_food_cons,2,FALSE)*Other_F_local_coll</f>
        <v>8.441172816761138E-14</v>
      </c>
      <c r="G330" s="57">
        <f>Concentrations!G78*VLOOKUP(IF(ISBLANK($A330),$B330,$A330),Radionuclide_specific,9,FALSE)*VLOOKUP($B$304,Other_food_cons,2,FALSE)*Other_F_local_coll</f>
        <v>4.0859967851436169E-14</v>
      </c>
      <c r="H330" s="44">
        <f>Concentrations!H78*VLOOKUP(IF(ISBLANK($A330),$B330,$A330),Radionuclide_specific,9,FALSE)*VLOOKUP($B$304,Other_food_cons,3,FALSE)*Other_F_local</f>
        <v>1.7803627580637521E-11</v>
      </c>
      <c r="I330" s="44">
        <f>Concentrations!I78*VLOOKUP(IF(ISBLANK($A330),$B330,$A330),Radionuclide_specific,9,FALSE)*VLOOKUP($B$304,Other_food_cons,3,FALSE)*Other_F_local_coll</f>
        <v>2.707455537014929E-12</v>
      </c>
      <c r="J330" s="44">
        <f>Concentrations!J78*VLOOKUP(IF(ISBLANK($A330),$B330,$A330),Radionuclide_specific,9,FALSE)*VLOOKUP($B$304,Other_food_cons,3,FALSE)*Other_F_local_coll</f>
        <v>2.1259193472616706E-13</v>
      </c>
      <c r="K330" s="44">
        <f>Concentrations!K78*VLOOKUP(IF(ISBLANK($A330),$B330,$A330),Radionuclide_specific,9,FALSE)*VLOOKUP($B$304,Other_food_cons,3,FALSE)*Other_F_local_coll</f>
        <v>5.786292451241212E-14</v>
      </c>
      <c r="L330" s="44">
        <f>Concentrations!L78*VLOOKUP(IF(ISBLANK($A330),$B330,$A330),Radionuclide_specific,9,FALSE)*VLOOKUP($B$304,Other_food_cons,3,FALSE)*Other_F_local_coll</f>
        <v>2.8008871358167568E-14</v>
      </c>
      <c r="M330" s="57">
        <f>Concentrations!M78*VLOOKUP(IF(ISBLANK($A330),$B330,$A330),Radionuclide_specific,9,FALSE)*VLOOKUP($B$304,Other_food_cons,4,FALSE)*Other_F_local</f>
        <v>6.7514950456635764E-12</v>
      </c>
      <c r="N330" s="57">
        <f>Concentrations!N78*VLOOKUP(IF(ISBLANK($A330),$B330,$A330),Radionuclide_specific,9,FALSE)*VLOOKUP($B$304,Other_food_cons,4,FALSE)*Other_F_local_coll</f>
        <v>1.026721804964657E-12</v>
      </c>
      <c r="O330" s="57">
        <f>Concentrations!O78*VLOOKUP(IF(ISBLANK($A330),$B330,$A330),Radionuclide_specific,9,FALSE)*VLOOKUP($B$304,Other_food_cons,4,FALSE)*Other_F_local_coll</f>
        <v>8.0619154020764727E-14</v>
      </c>
      <c r="P330" s="57">
        <f>Concentrations!P78*VLOOKUP(IF(ISBLANK($A330),$B330,$A330),Radionuclide_specific,9,FALSE)*VLOOKUP($B$304,Other_food_cons,4,FALSE)*Other_F_local_coll</f>
        <v>2.1942789266049508E-14</v>
      </c>
      <c r="Q330" s="57">
        <f>Concentrations!Q78*VLOOKUP(IF(ISBLANK($A330),$B330,$A330),Radionuclide_specific,9,FALSE)*VLOOKUP($B$304,Other_food_cons,4,FALSE)*Other_F_local_coll</f>
        <v>1.0621529536764516E-14</v>
      </c>
      <c r="R330" s="60">
        <f>Concentrations!R78*VLOOKUP(IF(ISBLANK($A330),$B330,$A330),Radionuclide_specific,9,FALSE)*VLOOKUP($B$304,Other_food_cons,5,FALSE)*Other_F_local</f>
        <v>2.3546838178062113E-11</v>
      </c>
      <c r="S330" s="60">
        <f>Concentrations!S78*VLOOKUP(IF(ISBLANK($A330),$B330,$A330),Radionuclide_specific,9,FALSE)*VLOOKUP($B$304,Other_food_cons,5,FALSE)*Other_F_local_coll</f>
        <v>3.5808442473669136E-12</v>
      </c>
      <c r="T330" s="60">
        <f>Concentrations!T78*VLOOKUP(IF(ISBLANK($A330),$B330,$A330),Radionuclide_specific,9,FALSE)*VLOOKUP($B$304,Other_food_cons,5,FALSE)*Other_F_local_coll</f>
        <v>2.8117123110361913E-13</v>
      </c>
      <c r="U330" s="60">
        <f>Concentrations!U78*VLOOKUP(IF(ISBLANK($A330),$B330,$A330),Radionuclide_specific,9,FALSE)*VLOOKUP($B$304,Other_food_cons,5,FALSE)*Other_F_local_coll</f>
        <v>7.652872504954988E-14</v>
      </c>
      <c r="V330" s="60">
        <f>Concentrations!V78*VLOOKUP(IF(ISBLANK($A330),$B330,$A330),Radionuclide_specific,9,FALSE)*VLOOKUP($B$304,Other_food_cons,5,FALSE)*Other_F_local_coll</f>
        <v>3.7044156222308162E-14</v>
      </c>
      <c r="W330" s="57">
        <f t="shared" si="236"/>
        <v>7.4074290830851786E-11</v>
      </c>
      <c r="X330" s="57">
        <f t="shared" si="237"/>
        <v>1.1264718268908111E-11</v>
      </c>
      <c r="Y330" s="57">
        <f t="shared" si="238"/>
        <v>8.8451618805630286E-13</v>
      </c>
      <c r="Z330" s="57">
        <f t="shared" si="239"/>
        <v>2.4074616699562289E-13</v>
      </c>
      <c r="AA330" s="57">
        <f t="shared" si="240"/>
        <v>1.1653452496867641E-13</v>
      </c>
    </row>
    <row r="331" spans="1:27">
      <c r="A331" s="2"/>
      <c r="B331" s="107" t="s">
        <v>143</v>
      </c>
      <c r="C331" s="57">
        <f>Concentrations!C79*VLOOKUP(IF(ISBLANK($A331),$B331,$A331),Radionuclide_specific,9,FALSE)*VLOOKUP($B$304,Other_food_cons,2,FALSE)*Other_F_local</f>
        <v>0</v>
      </c>
      <c r="D331" s="57">
        <f>Concentrations!D79*VLOOKUP(IF(ISBLANK($A331),$B331,$A331),Radionuclide_specific,9,FALSE)*VLOOKUP($B$304,Other_food_cons,2,FALSE)*Other_F_local_coll</f>
        <v>0</v>
      </c>
      <c r="E331" s="57">
        <f>Concentrations!E79*VLOOKUP(IF(ISBLANK($A331),$B331,$A331),Radionuclide_specific,9,FALSE)*VLOOKUP($B$304,Other_food_cons,2,FALSE)*Other_F_local_coll</f>
        <v>0</v>
      </c>
      <c r="F331" s="57">
        <f>Concentrations!F79*VLOOKUP(IF(ISBLANK($A331),$B331,$A331),Radionuclide_specific,9,FALSE)*VLOOKUP($B$304,Other_food_cons,2,FALSE)*Other_F_local_coll</f>
        <v>0</v>
      </c>
      <c r="G331" s="57">
        <f>Concentrations!G79*VLOOKUP(IF(ISBLANK($A331),$B331,$A331),Radionuclide_specific,9,FALSE)*VLOOKUP($B$304,Other_food_cons,2,FALSE)*Other_F_local_coll</f>
        <v>0</v>
      </c>
      <c r="H331" s="44">
        <f>Concentrations!H79*VLOOKUP(IF(ISBLANK($A331),$B331,$A331),Radionuclide_specific,9,FALSE)*VLOOKUP($B$304,Other_food_cons,3,FALSE)*Other_F_local</f>
        <v>0</v>
      </c>
      <c r="I331" s="44">
        <f>Concentrations!I79*VLOOKUP(IF(ISBLANK($A331),$B331,$A331),Radionuclide_specific,9,FALSE)*VLOOKUP($B$304,Other_food_cons,3,FALSE)*Other_F_local_coll</f>
        <v>0</v>
      </c>
      <c r="J331" s="44">
        <f>Concentrations!J79*VLOOKUP(IF(ISBLANK($A331),$B331,$A331),Radionuclide_specific,9,FALSE)*VLOOKUP($B$304,Other_food_cons,3,FALSE)*Other_F_local_coll</f>
        <v>0</v>
      </c>
      <c r="K331" s="44">
        <f>Concentrations!K79*VLOOKUP(IF(ISBLANK($A331),$B331,$A331),Radionuclide_specific,9,FALSE)*VLOOKUP($B$304,Other_food_cons,3,FALSE)*Other_F_local_coll</f>
        <v>0</v>
      </c>
      <c r="L331" s="44">
        <f>Concentrations!L79*VLOOKUP(IF(ISBLANK($A331),$B331,$A331),Radionuclide_specific,9,FALSE)*VLOOKUP($B$304,Other_food_cons,3,FALSE)*Other_F_local_coll</f>
        <v>0</v>
      </c>
      <c r="M331" s="57">
        <f>Concentrations!M79*VLOOKUP(IF(ISBLANK($A331),$B331,$A331),Radionuclide_specific,9,FALSE)*VLOOKUP($B$304,Other_food_cons,4,FALSE)*Other_F_local</f>
        <v>0</v>
      </c>
      <c r="N331" s="57">
        <f>Concentrations!N79*VLOOKUP(IF(ISBLANK($A331),$B331,$A331),Radionuclide_specific,9,FALSE)*VLOOKUP($B$304,Other_food_cons,4,FALSE)*Other_F_local_coll</f>
        <v>0</v>
      </c>
      <c r="O331" s="57">
        <f>Concentrations!O79*VLOOKUP(IF(ISBLANK($A331),$B331,$A331),Radionuclide_specific,9,FALSE)*VLOOKUP($B$304,Other_food_cons,4,FALSE)*Other_F_local_coll</f>
        <v>0</v>
      </c>
      <c r="P331" s="57">
        <f>Concentrations!P79*VLOOKUP(IF(ISBLANK($A331),$B331,$A331),Radionuclide_specific,9,FALSE)*VLOOKUP($B$304,Other_food_cons,4,FALSE)*Other_F_local_coll</f>
        <v>0</v>
      </c>
      <c r="Q331" s="57">
        <f>Concentrations!Q79*VLOOKUP(IF(ISBLANK($A331),$B331,$A331),Radionuclide_specific,9,FALSE)*VLOOKUP($B$304,Other_food_cons,4,FALSE)*Other_F_local_coll</f>
        <v>0</v>
      </c>
      <c r="R331" s="60">
        <f>Concentrations!R79*VLOOKUP(IF(ISBLANK($A331),$B331,$A331),Radionuclide_specific,9,FALSE)*VLOOKUP($B$304,Other_food_cons,5,FALSE)*Other_F_local</f>
        <v>0</v>
      </c>
      <c r="S331" s="60">
        <f>Concentrations!S79*VLOOKUP(IF(ISBLANK($A331),$B331,$A331),Radionuclide_specific,9,FALSE)*VLOOKUP($B$304,Other_food_cons,5,FALSE)*Other_F_local_coll</f>
        <v>0</v>
      </c>
      <c r="T331" s="60">
        <f>Concentrations!T79*VLOOKUP(IF(ISBLANK($A331),$B331,$A331),Radionuclide_specific,9,FALSE)*VLOOKUP($B$304,Other_food_cons,5,FALSE)*Other_F_local_coll</f>
        <v>0</v>
      </c>
      <c r="U331" s="60">
        <f>Concentrations!U79*VLOOKUP(IF(ISBLANK($A331),$B331,$A331),Radionuclide_specific,9,FALSE)*VLOOKUP($B$304,Other_food_cons,5,FALSE)*Other_F_local_coll</f>
        <v>0</v>
      </c>
      <c r="V331" s="60">
        <f>Concentrations!V79*VLOOKUP(IF(ISBLANK($A331),$B331,$A331),Radionuclide_specific,9,FALSE)*VLOOKUP($B$304,Other_food_cons,5,FALSE)*Other_F_local_coll</f>
        <v>0</v>
      </c>
      <c r="W331" s="57">
        <f t="shared" si="236"/>
        <v>0</v>
      </c>
      <c r="X331" s="57">
        <f t="shared" si="237"/>
        <v>0</v>
      </c>
      <c r="Y331" s="57">
        <f t="shared" si="238"/>
        <v>0</v>
      </c>
      <c r="Z331" s="57">
        <f t="shared" si="239"/>
        <v>0</v>
      </c>
      <c r="AA331" s="57">
        <f t="shared" si="240"/>
        <v>0</v>
      </c>
    </row>
    <row r="332" spans="1:27">
      <c r="A332" s="4" t="s">
        <v>27</v>
      </c>
      <c r="B332" s="107"/>
      <c r="C332" s="57">
        <f>Concentrations!C80*VLOOKUP(IF(ISBLANK($A332),$B332,$A332),Radionuclide_specific,9,FALSE)*VLOOKUP($B$304,Other_food_cons,2,FALSE)*Other_F_local</f>
        <v>9.6192874675937317E-11</v>
      </c>
      <c r="D332" s="57">
        <f>Concentrations!D80*VLOOKUP(IF(ISBLANK($A332),$B332,$A332),Radionuclide_specific,9,FALSE)*VLOOKUP($B$304,Other_food_cons,2,FALSE)*Other_F_local_coll</f>
        <v>1.4628279971088006E-11</v>
      </c>
      <c r="E332" s="57">
        <f>Concentrations!E80*VLOOKUP(IF(ISBLANK($A332),$B332,$A332),Radionuclide_specific,9,FALSE)*VLOOKUP($B$304,Other_food_cons,2,FALSE)*Other_F_local_coll</f>
        <v>1.1485898693655631E-12</v>
      </c>
      <c r="F332" s="57">
        <f>Concentrations!F80*VLOOKUP(IF(ISBLANK($A332),$B332,$A332),Radionuclide_specific,9,FALSE)*VLOOKUP($B$304,Other_food_cons,2,FALSE)*Other_F_local_coll</f>
        <v>3.1260351500934428E-13</v>
      </c>
      <c r="G332" s="57">
        <f>Concentrations!G80*VLOOKUP(IF(ISBLANK($A332),$B332,$A332),Radionuclide_specific,9,FALSE)*VLOOKUP($B$304,Other_food_cons,2,FALSE)*Other_F_local_coll</f>
        <v>1.513079053697694E-13</v>
      </c>
      <c r="H332" s="44">
        <f>Concentrations!H80*VLOOKUP(IF(ISBLANK($A332),$B332,$A332),Radionuclide_specific,9,FALSE)*VLOOKUP($B$304,Other_food_cons,3,FALSE)*Other_F_local</f>
        <v>6.0408476873551309E-10</v>
      </c>
      <c r="I332" s="44">
        <f>Concentrations!I80*VLOOKUP(IF(ISBLANK($A332),$B332,$A332),Radionuclide_specific,9,FALSE)*VLOOKUP($B$304,Other_food_cons,3,FALSE)*Other_F_local_coll</f>
        <v>9.1864612146200315E-11</v>
      </c>
      <c r="J332" s="44">
        <f>Concentrations!J80*VLOOKUP(IF(ISBLANK($A332),$B332,$A332),Radionuclide_specific,9,FALSE)*VLOOKUP($B$304,Other_food_cons,3,FALSE)*Other_F_local_coll</f>
        <v>7.2130669547524716E-12</v>
      </c>
      <c r="K332" s="44">
        <f>Concentrations!K80*VLOOKUP(IF(ISBLANK($A332),$B332,$A332),Radionuclide_specific,9,FALSE)*VLOOKUP($B$304,Other_food_cons,3,FALSE)*Other_F_local_coll</f>
        <v>1.9631290020857062E-12</v>
      </c>
      <c r="L332" s="44">
        <f>Concentrations!L80*VLOOKUP(IF(ISBLANK($A332),$B332,$A332),Radionuclide_specific,9,FALSE)*VLOOKUP($B$304,Other_food_cons,3,FALSE)*Other_F_local_coll</f>
        <v>9.5020344626436744E-13</v>
      </c>
      <c r="M332" s="57">
        <f>Concentrations!M80*VLOOKUP(IF(ISBLANK($A332),$B332,$A332),Radionuclide_specific,9,FALSE)*VLOOKUP($B$304,Other_food_cons,4,FALSE)*Other_F_local</f>
        <v>1.4911139668808359E-11</v>
      </c>
      <c r="N332" s="57">
        <f>Concentrations!N80*VLOOKUP(IF(ISBLANK($A332),$B332,$A332),Radionuclide_specific,9,FALSE)*VLOOKUP($B$304,Other_food_cons,4,FALSE)*Other_F_local_coll</f>
        <v>2.2675725878674573E-12</v>
      </c>
      <c r="O332" s="57">
        <f>Concentrations!O80*VLOOKUP(IF(ISBLANK($A332),$B332,$A332),Radionuclide_specific,9,FALSE)*VLOOKUP($B$304,Other_food_cons,4,FALSE)*Other_F_local_coll</f>
        <v>1.780462848416415E-13</v>
      </c>
      <c r="P332" s="57">
        <f>Concentrations!P80*VLOOKUP(IF(ISBLANK($A332),$B332,$A332),Radionuclide_specific,9,FALSE)*VLOOKUP($B$304,Other_food_cons,4,FALSE)*Other_F_local_coll</f>
        <v>4.8457587830367461E-14</v>
      </c>
      <c r="Q332" s="57">
        <f>Concentrations!Q80*VLOOKUP(IF(ISBLANK($A332),$B332,$A332),Radionuclide_specific,9,FALSE)*VLOOKUP($B$304,Other_food_cons,4,FALSE)*Other_F_local_coll</f>
        <v>2.3454682247144161E-14</v>
      </c>
      <c r="R332" s="60">
        <f>Concentrations!R80*VLOOKUP(IF(ISBLANK($A332),$B332,$A332),Radionuclide_specific,9,FALSE)*VLOOKUP($B$304,Other_food_cons,5,FALSE)*Other_F_local</f>
        <v>1.9604594953018563E-11</v>
      </c>
      <c r="S332" s="60">
        <f>Concentrations!S80*VLOOKUP(IF(ISBLANK($A332),$B332,$A332),Radionuclide_specific,9,FALSE)*VLOOKUP($B$304,Other_food_cons,5,FALSE)*Other_F_local_coll</f>
        <v>2.9813175316640472E-12</v>
      </c>
      <c r="T332" s="60">
        <f>Concentrations!T80*VLOOKUP(IF(ISBLANK($A332),$B332,$A332),Radionuclide_specific,9,FALSE)*VLOOKUP($B$304,Other_food_cons,5,FALSE)*Other_F_local_coll</f>
        <v>2.3408843151752868E-13</v>
      </c>
      <c r="U332" s="60">
        <f>Concentrations!U80*VLOOKUP(IF(ISBLANK($A332),$B332,$A332),Radionuclide_specific,9,FALSE)*VLOOKUP($B$304,Other_food_cons,5,FALSE)*Other_F_local_coll</f>
        <v>6.3710179296482668E-14</v>
      </c>
      <c r="V332" s="60">
        <f>Concentrations!V80*VLOOKUP(IF(ISBLANK($A332),$B332,$A332),Radionuclide_specific,9,FALSE)*VLOOKUP($B$304,Other_food_cons,5,FALSE)*Other_F_local_coll</f>
        <v>3.0837317295664734E-14</v>
      </c>
      <c r="W332" s="57">
        <f t="shared" si="236"/>
        <v>7.3479337803327735E-10</v>
      </c>
      <c r="X332" s="57">
        <f t="shared" si="237"/>
        <v>1.1174178223681982E-10</v>
      </c>
      <c r="Y332" s="57">
        <f t="shared" si="238"/>
        <v>8.7737915404772048E-12</v>
      </c>
      <c r="Z332" s="57">
        <f t="shared" si="239"/>
        <v>2.3879002842219007E-12</v>
      </c>
      <c r="AA332" s="57">
        <f t="shared" si="240"/>
        <v>1.1558033511769458E-12</v>
      </c>
    </row>
    <row r="333" spans="1:27">
      <c r="A333" s="4" t="s">
        <v>23</v>
      </c>
      <c r="B333" s="107"/>
      <c r="C333" s="57">
        <f>Concentrations!C81*VLOOKUP(IF(ISBLANK($A333),$B333,$A333),Radionuclide_specific,9,FALSE)*VLOOKUP($B$304,Other_food_cons,2,FALSE)*Other_F_local</f>
        <v>2.0104733047757417E-11</v>
      </c>
      <c r="D333" s="57">
        <f>Concentrations!D81*VLOOKUP(IF(ISBLANK($A333),$B333,$A333),Radionuclide_specific,9,FALSE)*VLOOKUP($B$304,Other_food_cons,2,FALSE)*Other_F_local_coll</f>
        <v>3.0534569073233862E-12</v>
      </c>
      <c r="E333" s="57">
        <f>Concentrations!E81*VLOOKUP(IF(ISBLANK($A333),$B333,$A333),Radionuclide_specific,9,FALSE)*VLOOKUP($B$304,Other_food_cons,2,FALSE)*Other_F_local_coll</f>
        <v>2.3805086234513913E-13</v>
      </c>
      <c r="F333" s="57">
        <f>Concentrations!F81*VLOOKUP(IF(ISBLANK($A333),$B333,$A333),Radionuclide_specific,9,FALSE)*VLOOKUP($B$304,Other_food_cons,2,FALSE)*Other_F_local_coll</f>
        <v>6.3963155031425498E-14</v>
      </c>
      <c r="G333" s="57">
        <f>Concentrations!G81*VLOOKUP(IF(ISBLANK($A333),$B333,$A333),Radionuclide_specific,9,FALSE)*VLOOKUP($B$304,Other_food_cons,2,FALSE)*Other_F_local_coll</f>
        <v>3.0521799259188792E-14</v>
      </c>
      <c r="H333" s="44">
        <f>Concentrations!H81*VLOOKUP(IF(ISBLANK($A333),$B333,$A333),Radionuclide_specific,9,FALSE)*VLOOKUP($B$304,Other_food_cons,3,FALSE)*Other_F_local</f>
        <v>7.1354381684562734E-10</v>
      </c>
      <c r="I333" s="44">
        <f>Concentrations!I81*VLOOKUP(IF(ISBLANK($A333),$B333,$A333),Radionuclide_specific,9,FALSE)*VLOOKUP($B$304,Other_food_cons,3,FALSE)*Other_F_local_coll</f>
        <v>1.0837126218237479E-10</v>
      </c>
      <c r="J333" s="44">
        <f>Concentrations!J81*VLOOKUP(IF(ISBLANK($A333),$B333,$A333),Radionuclide_specific,9,FALSE)*VLOOKUP($B$304,Other_food_cons,3,FALSE)*Other_F_local_coll</f>
        <v>8.4487429162900817E-12</v>
      </c>
      <c r="K333" s="44">
        <f>Concentrations!K81*VLOOKUP(IF(ISBLANK($A333),$B333,$A333),Radionuclide_specific,9,FALSE)*VLOOKUP($B$304,Other_food_cons,3,FALSE)*Other_F_local_coll</f>
        <v>2.2701377665744689E-12</v>
      </c>
      <c r="L333" s="44">
        <f>Concentrations!L81*VLOOKUP(IF(ISBLANK($A333),$B333,$A333),Radionuclide_specific,9,FALSE)*VLOOKUP($B$304,Other_food_cons,3,FALSE)*Other_F_local_coll</f>
        <v>1.0832594040748484E-12</v>
      </c>
      <c r="M333" s="57">
        <f>Concentrations!M81*VLOOKUP(IF(ISBLANK($A333),$B333,$A333),Radionuclide_specific,9,FALSE)*VLOOKUP($B$304,Other_food_cons,4,FALSE)*Other_F_local</f>
        <v>1.7041861912315251E-10</v>
      </c>
      <c r="N333" s="57">
        <f>Concentrations!N81*VLOOKUP(IF(ISBLANK($A333),$B333,$A333),Radionuclide_specific,9,FALSE)*VLOOKUP($B$304,Other_food_cons,4,FALSE)*Other_F_local_coll</f>
        <v>2.5882756486346266E-11</v>
      </c>
      <c r="O333" s="57">
        <f>Concentrations!O81*VLOOKUP(IF(ISBLANK($A333),$B333,$A333),Radionuclide_specific,9,FALSE)*VLOOKUP($B$304,Other_food_cons,4,FALSE)*Other_F_local_coll</f>
        <v>2.0178481925408836E-12</v>
      </c>
      <c r="P333" s="57">
        <f>Concentrations!P81*VLOOKUP(IF(ISBLANK($A333),$B333,$A333),Radionuclide_specific,9,FALSE)*VLOOKUP($B$304,Other_food_cons,4,FALSE)*Other_F_local_coll</f>
        <v>5.4218638612719883E-13</v>
      </c>
      <c r="Q333" s="57">
        <f>Concentrations!Q81*VLOOKUP(IF(ISBLANK($A333),$B333,$A333),Radionuclide_specific,9,FALSE)*VLOOKUP($B$304,Other_food_cons,4,FALSE)*Other_F_local_coll</f>
        <v>2.58719320995173E-13</v>
      </c>
      <c r="R333" s="60">
        <f>Concentrations!R81*VLOOKUP(IF(ISBLANK($A333),$B333,$A333),Radionuclide_specific,9,FALSE)*VLOOKUP($B$304,Other_food_cons,5,FALSE)*Other_F_local</f>
        <v>1.4914414590838837E-10</v>
      </c>
      <c r="S333" s="60">
        <f>Concentrations!S81*VLOOKUP(IF(ISBLANK($A333),$B333,$A333),Radionuclide_specific,9,FALSE)*VLOOKUP($B$304,Other_food_cons,5,FALSE)*Other_F_local_coll</f>
        <v>2.2651642348547054E-11</v>
      </c>
      <c r="T333" s="60">
        <f>Concentrations!T81*VLOOKUP(IF(ISBLANK($A333),$B333,$A333),Radionuclide_specific,9,FALSE)*VLOOKUP($B$304,Other_food_cons,5,FALSE)*Other_F_local_coll</f>
        <v>1.7659469769075787E-12</v>
      </c>
      <c r="U333" s="60">
        <f>Concentrations!U81*VLOOKUP(IF(ISBLANK($A333),$B333,$A333),Radionuclide_specific,9,FALSE)*VLOOKUP($B$304,Other_food_cons,5,FALSE)*Other_F_local_coll</f>
        <v>4.7450170584741479E-13</v>
      </c>
      <c r="V333" s="60">
        <f>Concentrations!V81*VLOOKUP(IF(ISBLANK($A333),$B333,$A333),Radionuclide_specific,9,FALSE)*VLOOKUP($B$304,Other_food_cons,5,FALSE)*Other_F_local_coll</f>
        <v>2.2642169240873171E-13</v>
      </c>
      <c r="W333" s="57">
        <f t="shared" si="236"/>
        <v>1.0532113149249256E-9</v>
      </c>
      <c r="X333" s="57">
        <f t="shared" si="237"/>
        <v>1.5995911792459151E-10</v>
      </c>
      <c r="Y333" s="57">
        <f t="shared" si="238"/>
        <v>1.2470588948083682E-11</v>
      </c>
      <c r="Z333" s="57">
        <f t="shared" si="239"/>
        <v>3.3507890135805078E-12</v>
      </c>
      <c r="AA333" s="57">
        <f t="shared" si="240"/>
        <v>1.5989222167379418E-12</v>
      </c>
    </row>
    <row r="334" spans="1:27">
      <c r="A334" s="4" t="s">
        <v>29</v>
      </c>
      <c r="B334" s="107"/>
      <c r="C334" s="57">
        <f>Concentrations!C82*VLOOKUP(IF(ISBLANK($A334),$B334,$A334),Radionuclide_specific,9,FALSE)*VLOOKUP($B$304,Other_food_cons,2,FALSE)*Other_F_local</f>
        <v>0</v>
      </c>
      <c r="D334" s="57">
        <f>Concentrations!D82*VLOOKUP(IF(ISBLANK($A334),$B334,$A334),Radionuclide_specific,9,FALSE)*VLOOKUP($B$304,Other_food_cons,2,FALSE)*Other_F_local_coll</f>
        <v>0</v>
      </c>
      <c r="E334" s="57">
        <f>Concentrations!E82*VLOOKUP(IF(ISBLANK($A334),$B334,$A334),Radionuclide_specific,9,FALSE)*VLOOKUP($B$304,Other_food_cons,2,FALSE)*Other_F_local_coll</f>
        <v>0</v>
      </c>
      <c r="F334" s="57">
        <f>Concentrations!F82*VLOOKUP(IF(ISBLANK($A334),$B334,$A334),Radionuclide_specific,9,FALSE)*VLOOKUP($B$304,Other_food_cons,2,FALSE)*Other_F_local_coll</f>
        <v>0</v>
      </c>
      <c r="G334" s="57">
        <f>Concentrations!G82*VLOOKUP(IF(ISBLANK($A334),$B334,$A334),Radionuclide_specific,9,FALSE)*VLOOKUP($B$304,Other_food_cons,2,FALSE)*Other_F_local_coll</f>
        <v>0</v>
      </c>
      <c r="H334" s="44">
        <f>Concentrations!H82*VLOOKUP(IF(ISBLANK($A334),$B334,$A334),Radionuclide_specific,9,FALSE)*VLOOKUP($B$304,Other_food_cons,3,FALSE)*Other_F_local</f>
        <v>0</v>
      </c>
      <c r="I334" s="44">
        <f>Concentrations!I82*VLOOKUP(IF(ISBLANK($A334),$B334,$A334),Radionuclide_specific,9,FALSE)*VLOOKUP($B$304,Other_food_cons,3,FALSE)*Other_F_local_coll</f>
        <v>0</v>
      </c>
      <c r="J334" s="44">
        <f>Concentrations!J82*VLOOKUP(IF(ISBLANK($A334),$B334,$A334),Radionuclide_specific,9,FALSE)*VLOOKUP($B$304,Other_food_cons,3,FALSE)*Other_F_local_coll</f>
        <v>0</v>
      </c>
      <c r="K334" s="44">
        <f>Concentrations!K82*VLOOKUP(IF(ISBLANK($A334),$B334,$A334),Radionuclide_specific,9,FALSE)*VLOOKUP($B$304,Other_food_cons,3,FALSE)*Other_F_local_coll</f>
        <v>0</v>
      </c>
      <c r="L334" s="44">
        <f>Concentrations!L82*VLOOKUP(IF(ISBLANK($A334),$B334,$A334),Radionuclide_specific,9,FALSE)*VLOOKUP($B$304,Other_food_cons,3,FALSE)*Other_F_local_coll</f>
        <v>0</v>
      </c>
      <c r="M334" s="57">
        <f>Concentrations!M82*VLOOKUP(IF(ISBLANK($A334),$B334,$A334),Radionuclide_specific,9,FALSE)*VLOOKUP($B$304,Other_food_cons,4,FALSE)*Other_F_local</f>
        <v>0</v>
      </c>
      <c r="N334" s="57">
        <f>Concentrations!N82*VLOOKUP(IF(ISBLANK($A334),$B334,$A334),Radionuclide_specific,9,FALSE)*VLOOKUP($B$304,Other_food_cons,4,FALSE)*Other_F_local_coll</f>
        <v>0</v>
      </c>
      <c r="O334" s="57">
        <f>Concentrations!O82*VLOOKUP(IF(ISBLANK($A334),$B334,$A334),Radionuclide_specific,9,FALSE)*VLOOKUP($B$304,Other_food_cons,4,FALSE)*Other_F_local_coll</f>
        <v>0</v>
      </c>
      <c r="P334" s="57">
        <f>Concentrations!P82*VLOOKUP(IF(ISBLANK($A334),$B334,$A334),Radionuclide_specific,9,FALSE)*VLOOKUP($B$304,Other_food_cons,4,FALSE)*Other_F_local_coll</f>
        <v>0</v>
      </c>
      <c r="Q334" s="57">
        <f>Concentrations!Q82*VLOOKUP(IF(ISBLANK($A334),$B334,$A334),Radionuclide_specific,9,FALSE)*VLOOKUP($B$304,Other_food_cons,4,FALSE)*Other_F_local_coll</f>
        <v>0</v>
      </c>
      <c r="R334" s="60">
        <f>Concentrations!R82*VLOOKUP(IF(ISBLANK($A334),$B334,$A334),Radionuclide_specific,9,FALSE)*VLOOKUP($B$304,Other_food_cons,5,FALSE)*Other_F_local</f>
        <v>0</v>
      </c>
      <c r="S334" s="60">
        <f>Concentrations!S82*VLOOKUP(IF(ISBLANK($A334),$B334,$A334),Radionuclide_specific,9,FALSE)*VLOOKUP($B$304,Other_food_cons,5,FALSE)*Other_F_local_coll</f>
        <v>0</v>
      </c>
      <c r="T334" s="60">
        <f>Concentrations!T82*VLOOKUP(IF(ISBLANK($A334),$B334,$A334),Radionuclide_specific,9,FALSE)*VLOOKUP($B$304,Other_food_cons,5,FALSE)*Other_F_local_coll</f>
        <v>0</v>
      </c>
      <c r="U334" s="60">
        <f>Concentrations!U82*VLOOKUP(IF(ISBLANK($A334),$B334,$A334),Radionuclide_specific,9,FALSE)*VLOOKUP($B$304,Other_food_cons,5,FALSE)*Other_F_local_coll</f>
        <v>0</v>
      </c>
      <c r="V334" s="60">
        <f>Concentrations!V82*VLOOKUP(IF(ISBLANK($A334),$B334,$A334),Radionuclide_specific,9,FALSE)*VLOOKUP($B$304,Other_food_cons,5,FALSE)*Other_F_local_coll</f>
        <v>0</v>
      </c>
      <c r="W334" s="57">
        <f t="shared" si="236"/>
        <v>0</v>
      </c>
      <c r="X334" s="57">
        <f t="shared" si="237"/>
        <v>0</v>
      </c>
      <c r="Y334" s="57">
        <f t="shared" si="238"/>
        <v>0</v>
      </c>
      <c r="Z334" s="57">
        <f t="shared" si="239"/>
        <v>0</v>
      </c>
      <c r="AA334" s="57">
        <f t="shared" si="240"/>
        <v>0</v>
      </c>
    </row>
    <row r="335" spans="1:27">
      <c r="A335" s="4"/>
      <c r="B335" s="107" t="s">
        <v>30</v>
      </c>
      <c r="C335" s="57">
        <v>0</v>
      </c>
      <c r="D335" s="57">
        <v>0</v>
      </c>
      <c r="E335" s="57">
        <v>0</v>
      </c>
      <c r="F335" s="57">
        <v>0</v>
      </c>
      <c r="G335" s="57">
        <v>0</v>
      </c>
      <c r="H335" s="44">
        <v>0</v>
      </c>
      <c r="I335" s="44">
        <v>0</v>
      </c>
      <c r="J335" s="44">
        <v>0</v>
      </c>
      <c r="K335" s="44">
        <v>0</v>
      </c>
      <c r="L335" s="44">
        <v>0</v>
      </c>
      <c r="M335" s="57">
        <v>0</v>
      </c>
      <c r="N335" s="57">
        <v>0</v>
      </c>
      <c r="O335" s="57">
        <v>0</v>
      </c>
      <c r="P335" s="57">
        <v>0</v>
      </c>
      <c r="Q335" s="57">
        <v>0</v>
      </c>
      <c r="R335" s="44">
        <v>0</v>
      </c>
      <c r="S335" s="44">
        <v>0</v>
      </c>
      <c r="T335" s="44">
        <v>0</v>
      </c>
      <c r="U335" s="44">
        <v>0</v>
      </c>
      <c r="V335" s="44">
        <v>0</v>
      </c>
      <c r="W335" s="57">
        <v>0</v>
      </c>
      <c r="X335" s="57">
        <v>0</v>
      </c>
      <c r="Y335" s="57">
        <v>0</v>
      </c>
      <c r="Z335" s="57">
        <v>0</v>
      </c>
      <c r="AA335" s="57">
        <v>0</v>
      </c>
    </row>
    <row r="336" spans="1:27">
      <c r="A336" s="4"/>
      <c r="B336" s="107" t="s">
        <v>31</v>
      </c>
      <c r="C336" s="57">
        <v>0</v>
      </c>
      <c r="D336" s="57">
        <v>0</v>
      </c>
      <c r="E336" s="57">
        <v>0</v>
      </c>
      <c r="F336" s="57">
        <v>0</v>
      </c>
      <c r="G336" s="57">
        <v>0</v>
      </c>
      <c r="H336" s="44">
        <v>0</v>
      </c>
      <c r="I336" s="44">
        <v>0</v>
      </c>
      <c r="J336" s="44">
        <v>0</v>
      </c>
      <c r="K336" s="44">
        <v>0</v>
      </c>
      <c r="L336" s="44">
        <v>0</v>
      </c>
      <c r="M336" s="57">
        <v>0</v>
      </c>
      <c r="N336" s="57">
        <v>0</v>
      </c>
      <c r="O336" s="57">
        <v>0</v>
      </c>
      <c r="P336" s="57">
        <v>0</v>
      </c>
      <c r="Q336" s="57">
        <v>0</v>
      </c>
      <c r="R336" s="44">
        <v>0</v>
      </c>
      <c r="S336" s="44">
        <v>0</v>
      </c>
      <c r="T336" s="44">
        <v>0</v>
      </c>
      <c r="U336" s="44">
        <v>0</v>
      </c>
      <c r="V336" s="44">
        <v>0</v>
      </c>
      <c r="W336" s="57">
        <v>0</v>
      </c>
      <c r="X336" s="57">
        <v>0</v>
      </c>
      <c r="Y336" s="57">
        <v>0</v>
      </c>
      <c r="Z336" s="57">
        <v>0</v>
      </c>
      <c r="AA336" s="57">
        <v>0</v>
      </c>
    </row>
    <row r="337" spans="1:27">
      <c r="A337" s="4"/>
      <c r="B337" s="107" t="s">
        <v>32</v>
      </c>
      <c r="C337" s="57">
        <v>0</v>
      </c>
      <c r="D337" s="57">
        <v>0</v>
      </c>
      <c r="E337" s="57">
        <v>0</v>
      </c>
      <c r="F337" s="57">
        <v>0</v>
      </c>
      <c r="G337" s="57">
        <v>0</v>
      </c>
      <c r="H337" s="44">
        <v>0</v>
      </c>
      <c r="I337" s="44">
        <v>0</v>
      </c>
      <c r="J337" s="44">
        <v>0</v>
      </c>
      <c r="K337" s="44">
        <v>0</v>
      </c>
      <c r="L337" s="44">
        <v>0</v>
      </c>
      <c r="M337" s="57">
        <v>0</v>
      </c>
      <c r="N337" s="57">
        <v>0</v>
      </c>
      <c r="O337" s="57">
        <v>0</v>
      </c>
      <c r="P337" s="57">
        <v>0</v>
      </c>
      <c r="Q337" s="57">
        <v>0</v>
      </c>
      <c r="R337" s="44">
        <v>0</v>
      </c>
      <c r="S337" s="44">
        <v>0</v>
      </c>
      <c r="T337" s="44">
        <v>0</v>
      </c>
      <c r="U337" s="44">
        <v>0</v>
      </c>
      <c r="V337" s="44">
        <v>0</v>
      </c>
      <c r="W337" s="57">
        <v>0</v>
      </c>
      <c r="X337" s="57">
        <v>0</v>
      </c>
      <c r="Y337" s="57">
        <v>0</v>
      </c>
      <c r="Z337" s="57">
        <v>0</v>
      </c>
      <c r="AA337" s="57">
        <v>0</v>
      </c>
    </row>
    <row r="338" spans="1:27">
      <c r="A338" s="4"/>
      <c r="B338" s="107" t="s">
        <v>33</v>
      </c>
      <c r="C338" s="57">
        <v>0</v>
      </c>
      <c r="D338" s="57">
        <v>0</v>
      </c>
      <c r="E338" s="57">
        <v>0</v>
      </c>
      <c r="F338" s="57">
        <v>0</v>
      </c>
      <c r="G338" s="57">
        <v>0</v>
      </c>
      <c r="H338" s="44">
        <v>0</v>
      </c>
      <c r="I338" s="44">
        <v>0</v>
      </c>
      <c r="J338" s="44">
        <v>0</v>
      </c>
      <c r="K338" s="44">
        <v>0</v>
      </c>
      <c r="L338" s="44">
        <v>0</v>
      </c>
      <c r="M338" s="57">
        <v>0</v>
      </c>
      <c r="N338" s="57">
        <v>0</v>
      </c>
      <c r="O338" s="57">
        <v>0</v>
      </c>
      <c r="P338" s="57">
        <v>0</v>
      </c>
      <c r="Q338" s="57">
        <v>0</v>
      </c>
      <c r="R338" s="44">
        <v>0</v>
      </c>
      <c r="S338" s="44">
        <v>0</v>
      </c>
      <c r="T338" s="44">
        <v>0</v>
      </c>
      <c r="U338" s="44">
        <v>0</v>
      </c>
      <c r="V338" s="44">
        <v>0</v>
      </c>
      <c r="W338" s="57">
        <v>0</v>
      </c>
      <c r="X338" s="57">
        <v>0</v>
      </c>
      <c r="Y338" s="57">
        <v>0</v>
      </c>
      <c r="Z338" s="57">
        <v>0</v>
      </c>
      <c r="AA338" s="57">
        <v>0</v>
      </c>
    </row>
    <row r="339" spans="1:27">
      <c r="A339" s="4" t="s">
        <v>16</v>
      </c>
      <c r="B339" s="107"/>
      <c r="C339" s="57">
        <f>Concentrations!C87*VLOOKUP(IF(ISBLANK($A339),$B339,$A339),Radionuclide_specific,9,FALSE)*VLOOKUP($B$304,Other_food_cons,2,FALSE)*Other_F_local</f>
        <v>2.4978527107847441E-10</v>
      </c>
      <c r="D339" s="57">
        <f>Concentrations!D87*VLOOKUP(IF(ISBLANK($A339),$B339,$A339),Radionuclide_specific,9,FALSE)*VLOOKUP($B$304,Other_food_cons,2,FALSE)*Other_F_local_coll</f>
        <v>3.7986272827354653E-11</v>
      </c>
      <c r="E339" s="57">
        <f>Concentrations!E87*VLOOKUP(IF(ISBLANK($A339),$B339,$A339),Radionuclide_specific,9,FALSE)*VLOOKUP($B$304,Other_food_cons,2,FALSE)*Other_F_local_coll</f>
        <v>2.9829856341708132E-12</v>
      </c>
      <c r="F339" s="57">
        <f>Concentrations!F87*VLOOKUP(IF(ISBLANK($A339),$B339,$A339),Radionuclide_specific,9,FALSE)*VLOOKUP($B$304,Other_food_cons,2,FALSE)*Other_F_local_coll</f>
        <v>8.1203548379952732E-13</v>
      </c>
      <c r="G339" s="57">
        <f>Concentrations!G87*VLOOKUP(IF(ISBLANK($A339),$B339,$A339),Radionuclide_specific,9,FALSE)*VLOOKUP($B$304,Other_food_cons,2,FALSE)*Other_F_local_coll</f>
        <v>3.9314095764495375E-13</v>
      </c>
      <c r="H339" s="44">
        <f>Concentrations!H87*VLOOKUP(IF(ISBLANK($A339),$B339,$A339),Radionuclide_specific,9,FALSE)*VLOOKUP($B$304,Other_food_cons,3,FALSE)*Other_F_local</f>
        <v>5.3229627796085057E-10</v>
      </c>
      <c r="I339" s="44">
        <f>Concentrations!I87*VLOOKUP(IF(ISBLANK($A339),$B339,$A339),Radionuclide_specific,9,FALSE)*VLOOKUP($B$304,Other_food_cons,3,FALSE)*Other_F_local_coll</f>
        <v>8.0949335212218446E-11</v>
      </c>
      <c r="J339" s="44">
        <f>Concentrations!J87*VLOOKUP(IF(ISBLANK($A339),$B339,$A339),Radionuclide_specific,9,FALSE)*VLOOKUP($B$304,Other_food_cons,3,FALSE)*Other_F_local_coll</f>
        <v>6.3567885465150844E-12</v>
      </c>
      <c r="K339" s="44">
        <f>Concentrations!K87*VLOOKUP(IF(ISBLANK($A339),$B339,$A339),Radionuclide_specific,9,FALSE)*VLOOKUP($B$304,Other_food_cons,3,FALSE)*Other_F_local_coll</f>
        <v>1.7304601817888223E-12</v>
      </c>
      <c r="L339" s="44">
        <f>Concentrations!L87*VLOOKUP(IF(ISBLANK($A339),$B339,$A339),Radionuclide_specific,9,FALSE)*VLOOKUP($B$304,Other_food_cons,3,FALSE)*Other_F_local_coll</f>
        <v>8.3778946438610579E-13</v>
      </c>
      <c r="M339" s="57">
        <f>Concentrations!M87*VLOOKUP(IF(ISBLANK($A339),$B339,$A339),Radionuclide_specific,9,FALSE)*VLOOKUP($B$304,Other_food_cons,4,FALSE)*Other_F_local</f>
        <v>8.149212073796518E-11</v>
      </c>
      <c r="N339" s="57">
        <f>Concentrations!N87*VLOOKUP(IF(ISBLANK($A339),$B339,$A339),Radionuclide_specific,9,FALSE)*VLOOKUP($B$304,Other_food_cons,4,FALSE)*Other_F_local_coll</f>
        <v>1.2392972244786762E-11</v>
      </c>
      <c r="O339" s="57">
        <f>Concentrations!O87*VLOOKUP(IF(ISBLANK($A339),$B339,$A339),Radionuclide_specific,9,FALSE)*VLOOKUP($B$304,Other_food_cons,4,FALSE)*Other_F_local_coll</f>
        <v>9.7319519445601197E-13</v>
      </c>
      <c r="P339" s="57">
        <f>Concentrations!P87*VLOOKUP(IF(ISBLANK($A339),$B339,$A339),Radionuclide_specific,9,FALSE)*VLOOKUP($B$304,Other_food_cons,4,FALSE)*Other_F_local_coll</f>
        <v>2.6492552344494796E-13</v>
      </c>
      <c r="Q339" s="57">
        <f>Concentrations!Q87*VLOOKUP(IF(ISBLANK($A339),$B339,$A339),Radionuclide_specific,9,FALSE)*VLOOKUP($B$304,Other_food_cons,4,FALSE)*Other_F_local_coll</f>
        <v>1.2826172755949474E-13</v>
      </c>
      <c r="R339" s="60">
        <f>Concentrations!R87*VLOOKUP(IF(ISBLANK($A339),$B339,$A339),Radionuclide_specific,9,FALSE)*VLOOKUP($B$304,Other_food_cons,5,FALSE)*Other_F_local</f>
        <v>1.0839378473824446E-11</v>
      </c>
      <c r="S339" s="60">
        <f>Concentrations!S87*VLOOKUP(IF(ISBLANK($A339),$B339,$A339),Radionuclide_specific,9,FALSE)*VLOOKUP($B$304,Other_food_cons,5,FALSE)*Other_F_local_coll</f>
        <v>1.6484061938795938E-12</v>
      </c>
      <c r="T339" s="60">
        <f>Concentrations!T87*VLOOKUP(IF(ISBLANK($A339),$B339,$A339),Radionuclide_specific,9,FALSE)*VLOOKUP($B$304,Other_food_cons,5,FALSE)*Other_F_local_coll</f>
        <v>1.2944602430381288E-13</v>
      </c>
      <c r="U339" s="60">
        <f>Concentrations!U87*VLOOKUP(IF(ISBLANK($A339),$B339,$A339),Radionuclide_specific,9,FALSE)*VLOOKUP($B$304,Other_food_cons,5,FALSE)*Other_F_local_coll</f>
        <v>3.5238106334592201E-14</v>
      </c>
      <c r="V339" s="60">
        <f>Concentrations!V87*VLOOKUP(IF(ISBLANK($A339),$B339,$A339),Radionuclide_specific,9,FALSE)*VLOOKUP($B$304,Other_food_cons,5,FALSE)*Other_F_local_coll</f>
        <v>1.7060267865580618E-14</v>
      </c>
      <c r="W339" s="57">
        <f t="shared" si="236"/>
        <v>8.744130482511146E-10</v>
      </c>
      <c r="X339" s="57">
        <f t="shared" si="237"/>
        <v>1.3297698647823945E-10</v>
      </c>
      <c r="Y339" s="57">
        <f t="shared" si="238"/>
        <v>1.0442415399445721E-11</v>
      </c>
      <c r="Z339" s="57">
        <f t="shared" si="239"/>
        <v>2.8426592953678899E-12</v>
      </c>
      <c r="AA339" s="57">
        <f t="shared" si="240"/>
        <v>1.3762524174561349E-12</v>
      </c>
    </row>
    <row r="340" spans="1:27">
      <c r="A340" s="4" t="s">
        <v>176</v>
      </c>
      <c r="B340" s="107"/>
      <c r="C340" s="57">
        <f>Concentrations!C88*VLOOKUP(IF(ISBLANK($A340),$B340,$A340),Radionuclide_specific,9,FALSE)*VLOOKUP($B$304,Other_food_cons,2,FALSE)*Other_F_local</f>
        <v>5.6486614056997614E-12</v>
      </c>
      <c r="D340" s="57">
        <f>Concentrations!D88*VLOOKUP(IF(ISBLANK($A340),$B340,$A340),Radionuclide_specific,9,FALSE)*VLOOKUP($B$304,Other_food_cons,2,FALSE)*Other_F_local_coll</f>
        <v>8.5902446242373001E-13</v>
      </c>
      <c r="E340" s="57">
        <f>Concentrations!E88*VLOOKUP(IF(ISBLANK($A340),$B340,$A340),Radionuclide_specific,9,FALSE)*VLOOKUP($B$304,Other_food_cons,2,FALSE)*Other_F_local_coll</f>
        <v>6.7457577403304959E-14</v>
      </c>
      <c r="F340" s="57">
        <f>Concentrations!F88*VLOOKUP(IF(ISBLANK($A340),$B340,$A340),Radionuclide_specific,9,FALSE)*VLOOKUP($B$304,Other_food_cons,2,FALSE)*Other_F_local_coll</f>
        <v>1.8363518640180432E-14</v>
      </c>
      <c r="G340" s="57">
        <f>Concentrations!G88*VLOOKUP(IF(ISBLANK($A340),$B340,$A340),Radionuclide_specific,9,FALSE)*VLOOKUP($B$304,Other_food_cons,2,FALSE)*Other_F_local_coll</f>
        <v>8.8905912692327095E-15</v>
      </c>
      <c r="H340" s="44">
        <f>Concentrations!H88*VLOOKUP(IF(ISBLANK($A340),$B340,$A340),Radionuclide_specific,9,FALSE)*VLOOKUP($B$304,Other_food_cons,3,FALSE)*Other_F_local</f>
        <v>1.4051571625953653E-10</v>
      </c>
      <c r="I340" s="44">
        <f>Concentrations!I88*VLOOKUP(IF(ISBLANK($A340),$B340,$A340),Radionuclide_specific,9,FALSE)*VLOOKUP($B$304,Other_food_cons,3,FALSE)*Other_F_local_coll</f>
        <v>2.136903399806109E-11</v>
      </c>
      <c r="J340" s="44">
        <f>Concentrations!J88*VLOOKUP(IF(ISBLANK($A340),$B340,$A340),Radionuclide_specific,9,FALSE)*VLOOKUP($B$304,Other_food_cons,3,FALSE)*Other_F_local_coll</f>
        <v>1.6780700992971404E-12</v>
      </c>
      <c r="K340" s="44">
        <f>Concentrations!K88*VLOOKUP(IF(ISBLANK($A340),$B340,$A340),Radionuclide_specific,9,FALSE)*VLOOKUP($B$304,Other_food_cons,3,FALSE)*Other_F_local_coll</f>
        <v>4.5680963850419458E-13</v>
      </c>
      <c r="L340" s="44">
        <f>Concentrations!L88*VLOOKUP(IF(ISBLANK($A340),$B340,$A340),Radionuclide_specific,9,FALSE)*VLOOKUP($B$304,Other_food_cons,3,FALSE)*Other_F_local_coll</f>
        <v>2.2116174265755191E-13</v>
      </c>
      <c r="M340" s="57">
        <f>Concentrations!M88*VLOOKUP(IF(ISBLANK($A340),$B340,$A340),Radionuclide_specific,9,FALSE)*VLOOKUP($B$304,Other_food_cons,4,FALSE)*Other_F_local</f>
        <v>6.0387127427929464E-14</v>
      </c>
      <c r="N340" s="57">
        <f>Concentrations!N88*VLOOKUP(IF(ISBLANK($A340),$B340,$A340),Radionuclide_specific,9,FALSE)*VLOOKUP($B$304,Other_food_cons,4,FALSE)*Other_F_local_coll</f>
        <v>9.1834181499615304E-15</v>
      </c>
      <c r="O340" s="57">
        <f>Concentrations!O88*VLOOKUP(IF(ISBLANK($A340),$B340,$A340),Radionuclide_specific,9,FALSE)*VLOOKUP($B$304,Other_food_cons,4,FALSE)*Other_F_local_coll</f>
        <v>7.211565767638987E-16</v>
      </c>
      <c r="P340" s="57">
        <f>Concentrations!P88*VLOOKUP(IF(ISBLANK($A340),$B340,$A340),Radionuclide_specific,9,FALSE)*VLOOKUP($B$304,Other_food_cons,4,FALSE)*Other_F_local_coll</f>
        <v>1.9631556230840498E-16</v>
      </c>
      <c r="Q340" s="57">
        <f>Concentrations!Q88*VLOOKUP(IF(ISBLANK($A340),$B340,$A340),Radionuclide_specific,9,FALSE)*VLOOKUP($B$304,Other_food_cons,4,FALSE)*Other_F_local_coll</f>
        <v>9.5045043298764306E-17</v>
      </c>
      <c r="R340" s="60">
        <f>Concentrations!R88*VLOOKUP(IF(ISBLANK($A340),$B340,$A340),Radionuclide_specific,9,FALSE)*VLOOKUP($B$304,Other_food_cons,5,FALSE)*Other_F_local</f>
        <v>5.5191332617269232E-13</v>
      </c>
      <c r="S340" s="60">
        <f>Concentrations!S88*VLOOKUP(IF(ISBLANK($A340),$B340,$A340),Radionuclide_specific,9,FALSE)*VLOOKUP($B$304,Other_food_cons,5,FALSE)*Other_F_local_coll</f>
        <v>8.3932637180482048E-14</v>
      </c>
      <c r="T340" s="60">
        <f>Concentrations!T88*VLOOKUP(IF(ISBLANK($A340),$B340,$A340),Radionuclide_specific,9,FALSE)*VLOOKUP($B$304,Other_food_cons,5,FALSE)*Other_F_local_coll</f>
        <v>6.5910723348796131E-15</v>
      </c>
      <c r="U340" s="60">
        <f>Concentrations!U88*VLOOKUP(IF(ISBLANK($A340),$B340,$A340),Radionuclide_specific,9,FALSE)*VLOOKUP($B$304,Other_food_cons,5,FALSE)*Other_F_local_coll</f>
        <v>1.79424290553324E-15</v>
      </c>
      <c r="V340" s="60">
        <f>Concentrations!V88*VLOOKUP(IF(ISBLANK($A340),$B340,$A340),Radionuclide_specific,9,FALSE)*VLOOKUP($B$304,Other_food_cons,5,FALSE)*Other_F_local_coll</f>
        <v>8.6867231838199683E-16</v>
      </c>
      <c r="W340" s="57">
        <f t="shared" si="236"/>
        <v>1.4677667811883689E-10</v>
      </c>
      <c r="X340" s="57">
        <f t="shared" si="237"/>
        <v>2.2321174515815263E-11</v>
      </c>
      <c r="Y340" s="57">
        <f t="shared" si="238"/>
        <v>1.752839905612089E-12</v>
      </c>
      <c r="Z340" s="57">
        <f t="shared" si="239"/>
        <v>4.7716371561221665E-13</v>
      </c>
      <c r="AA340" s="57">
        <f t="shared" si="240"/>
        <v>2.3101605128846537E-13</v>
      </c>
    </row>
    <row r="341" spans="1:27">
      <c r="A341" s="4" t="s">
        <v>24</v>
      </c>
      <c r="B341" s="107"/>
      <c r="C341" s="57">
        <f>Concentrations!C89*VLOOKUP(IF(ISBLANK($A341),$B341,$A341),Radionuclide_specific,9,FALSE)*VLOOKUP($B$304,Other_food_cons,2,FALSE)*Other_F_local</f>
        <v>6.186629163038437E-12</v>
      </c>
      <c r="D341" s="57">
        <f>Concentrations!D89*VLOOKUP(IF(ISBLANK($A341),$B341,$A341),Radionuclide_specific,9,FALSE)*VLOOKUP($B$304,Other_food_cons,2,FALSE)*Other_F_local_coll</f>
        <v>9.4083632270187169E-13</v>
      </c>
      <c r="E341" s="57">
        <f>Concentrations!E89*VLOOKUP(IF(ISBLANK($A341),$B341,$A341),Radionuclide_specific,9,FALSE)*VLOOKUP($B$304,Other_food_cons,2,FALSE)*Other_F_local_coll</f>
        <v>7.3882111747988029E-14</v>
      </c>
      <c r="F341" s="57">
        <f>Concentrations!F89*VLOOKUP(IF(ISBLANK($A341),$B341,$A341),Radionuclide_specific,9,FALSE)*VLOOKUP($B$304,Other_food_cons,2,FALSE)*Other_F_local_coll</f>
        <v>2.0112427330228693E-14</v>
      </c>
      <c r="G341" s="57">
        <f>Concentrations!G89*VLOOKUP(IF(ISBLANK($A341),$B341,$A341),Radionuclide_specific,9,FALSE)*VLOOKUP($B$304,Other_food_cons,2,FALSE)*Other_F_local_coll</f>
        <v>9.7373159844355505E-15</v>
      </c>
      <c r="H341" s="44">
        <f>Concentrations!H89*VLOOKUP(IF(ISBLANK($A341),$B341,$A341),Radionuclide_specific,9,FALSE)*VLOOKUP($B$304,Other_food_cons,3,FALSE)*Other_F_local</f>
        <v>1.5389816553693591E-10</v>
      </c>
      <c r="I341" s="44">
        <f>Concentrations!I89*VLOOKUP(IF(ISBLANK($A341),$B341,$A341),Radionuclide_specific,9,FALSE)*VLOOKUP($B$304,Other_food_cons,3,FALSE)*Other_F_local_coll</f>
        <v>2.3404180260130955E-11</v>
      </c>
      <c r="J341" s="44">
        <f>Concentrations!J89*VLOOKUP(IF(ISBLANK($A341),$B341,$A341),Radionuclide_specific,9,FALSE)*VLOOKUP($B$304,Other_food_cons,3,FALSE)*Other_F_local_coll</f>
        <v>1.8378863779231205E-12</v>
      </c>
      <c r="K341" s="44">
        <f>Concentrations!K89*VLOOKUP(IF(ISBLANK($A341),$B341,$A341),Radionuclide_specific,9,FALSE)*VLOOKUP($B$304,Other_food_cons,3,FALSE)*Other_F_local_coll</f>
        <v>5.0031537191683753E-13</v>
      </c>
      <c r="L341" s="44">
        <f>Concentrations!L89*VLOOKUP(IF(ISBLANK($A341),$B341,$A341),Radionuclide_specific,9,FALSE)*VLOOKUP($B$304,Other_food_cons,3,FALSE)*Other_F_local_coll</f>
        <v>2.4222480898178311E-13</v>
      </c>
      <c r="M341" s="57">
        <f>Concentrations!M89*VLOOKUP(IF(ISBLANK($A341),$B341,$A341),Radionuclide_specific,9,FALSE)*VLOOKUP($B$304,Other_food_cons,4,FALSE)*Other_F_local</f>
        <v>6.6138282468263078E-14</v>
      </c>
      <c r="N341" s="57">
        <f>Concentrations!N89*VLOOKUP(IF(ISBLANK($A341),$B341,$A341),Radionuclide_specific,9,FALSE)*VLOOKUP($B$304,Other_food_cons,4,FALSE)*Other_F_local_coll</f>
        <v>1.0058029474114722E-14</v>
      </c>
      <c r="O341" s="57">
        <f>Concentrations!O89*VLOOKUP(IF(ISBLANK($A341),$B341,$A341),Radionuclide_specific,9,FALSE)*VLOOKUP($B$304,Other_food_cons,4,FALSE)*Other_F_local_coll</f>
        <v>7.8983818932187876E-16</v>
      </c>
      <c r="P341" s="57">
        <f>Concentrations!P89*VLOOKUP(IF(ISBLANK($A341),$B341,$A341),Radionuclide_specific,9,FALSE)*VLOOKUP($B$304,Other_food_cons,4,FALSE)*Other_F_local_coll</f>
        <v>2.1501230554374747E-16</v>
      </c>
      <c r="Q341" s="57">
        <f>Concentrations!Q89*VLOOKUP(IF(ISBLANK($A341),$B341,$A341),Radionuclide_specific,9,FALSE)*VLOOKUP($B$304,Other_food_cons,4,FALSE)*Other_F_local_coll</f>
        <v>1.0409697075572561E-16</v>
      </c>
      <c r="R341" s="60">
        <f>Concentrations!R89*VLOOKUP(IF(ISBLANK($A341),$B341,$A341),Radionuclide_specific,9,FALSE)*VLOOKUP($B$304,Other_food_cons,5,FALSE)*Other_F_local</f>
        <v>6.0447650052526622E-13</v>
      </c>
      <c r="S341" s="60">
        <f>Concentrations!S89*VLOOKUP(IF(ISBLANK($A341),$B341,$A341),Radionuclide_specific,9,FALSE)*VLOOKUP($B$304,Other_food_cons,5,FALSE)*Other_F_local_coll</f>
        <v>9.1926222329863277E-14</v>
      </c>
      <c r="T341" s="60">
        <f>Concentrations!T89*VLOOKUP(IF(ISBLANK($A341),$B341,$A341),Radionuclide_specific,9,FALSE)*VLOOKUP($B$304,Other_food_cons,5,FALSE)*Other_F_local_coll</f>
        <v>7.21879381871769E-15</v>
      </c>
      <c r="U341" s="60">
        <f>Concentrations!U89*VLOOKUP(IF(ISBLANK($A341),$B341,$A341),Radionuclide_specific,9,FALSE)*VLOOKUP($B$304,Other_food_cons,5,FALSE)*Other_F_local_coll</f>
        <v>1.9651233926027752E-15</v>
      </c>
      <c r="V341" s="60">
        <f>Concentrations!V89*VLOOKUP(IF(ISBLANK($A341),$B341,$A341),Radionuclide_specific,9,FALSE)*VLOOKUP($B$304,Other_food_cons,5,FALSE)*Other_F_local_coll</f>
        <v>9.5140318510533764E-16</v>
      </c>
      <c r="W341" s="57">
        <f t="shared" si="236"/>
        <v>1.6075540948296786E-10</v>
      </c>
      <c r="X341" s="57">
        <f t="shared" si="237"/>
        <v>2.4447000834636806E-11</v>
      </c>
      <c r="Y341" s="57">
        <f t="shared" si="238"/>
        <v>1.9197771216791478E-12</v>
      </c>
      <c r="Z341" s="57">
        <f t="shared" si="239"/>
        <v>5.2260793494521264E-13</v>
      </c>
      <c r="AA341" s="57">
        <f t="shared" si="240"/>
        <v>2.5301762512207973E-13</v>
      </c>
    </row>
    <row r="342" spans="1:27">
      <c r="A342" s="4"/>
      <c r="B342" s="107" t="s">
        <v>34</v>
      </c>
      <c r="C342" s="57">
        <f>Concentrations!C90*VLOOKUP(IF(ISBLANK($A342),$B342,$A342),Radionuclide_specific,9,FALSE)*VLOOKUP($B$304,Other_food_cons,2,FALSE)*Other_F_local</f>
        <v>2.0502473443209344E-10</v>
      </c>
      <c r="D342" s="57">
        <f>Concentrations!D90*VLOOKUP(IF(ISBLANK($A342),$B342,$A342),Radionuclide_specific,9,FALSE)*VLOOKUP($B$304,Other_food_cons,2,FALSE)*Other_F_local_coll</f>
        <v>3.1179292005807293E-11</v>
      </c>
      <c r="E342" s="57">
        <f>Concentrations!E90*VLOOKUP(IF(ISBLANK($A342),$B342,$A342),Radionuclide_specific,9,FALSE)*VLOOKUP($B$304,Other_food_cons,2,FALSE)*Other_F_local_coll</f>
        <v>2.4484513199711539E-12</v>
      </c>
      <c r="F342" s="57">
        <f>Concentrations!F90*VLOOKUP(IF(ISBLANK($A342),$B342,$A342),Radionuclide_specific,9,FALSE)*VLOOKUP($B$304,Other_food_cons,2,FALSE)*Other_F_local_coll</f>
        <v>6.6652533447466579E-13</v>
      </c>
      <c r="G342" s="57">
        <f>Concentrations!G90*VLOOKUP(IF(ISBLANK($A342),$B342,$A342),Radionuclide_specific,9,FALSE)*VLOOKUP($B$304,Other_food_cons,2,FALSE)*Other_F_local_coll</f>
        <v>3.2269440614245423E-13</v>
      </c>
      <c r="H342" s="44">
        <f>Concentrations!H90*VLOOKUP(IF(ISBLANK($A342),$B342,$A342),Radionuclide_specific,9,FALSE)*VLOOKUP($B$304,Other_food_cons,3,FALSE)*Other_F_local</f>
        <v>5.6525214071042821E-10</v>
      </c>
      <c r="I342" s="44">
        <f>Concentrations!I90*VLOOKUP(IF(ISBLANK($A342),$B342,$A342),Radionuclide_specific,9,FALSE)*VLOOKUP($B$304,Other_food_cons,3,FALSE)*Other_F_local_coll</f>
        <v>8.5961148058237997E-11</v>
      </c>
      <c r="J342" s="44">
        <f>Concentrations!J90*VLOOKUP(IF(ISBLANK($A342),$B342,$A342),Radionuclide_specific,9,FALSE)*VLOOKUP($B$304,Other_food_cons,3,FALSE)*Other_F_local_coll</f>
        <v>6.7503677245213669E-12</v>
      </c>
      <c r="K342" s="44">
        <f>Concentrations!K90*VLOOKUP(IF(ISBLANK($A342),$B342,$A342),Radionuclide_specific,9,FALSE)*VLOOKUP($B$304,Other_food_cons,3,FALSE)*Other_F_local_coll</f>
        <v>1.8376069267599735E-12</v>
      </c>
      <c r="L342" s="44">
        <f>Concentrations!L90*VLOOKUP(IF(ISBLANK($A342),$B342,$A342),Radionuclide_specific,9,FALSE)*VLOOKUP($B$304,Other_food_cons,3,FALSE)*Other_F_local_coll</f>
        <v>8.8966682177421288E-13</v>
      </c>
      <c r="M342" s="57">
        <f>Concentrations!M90*VLOOKUP(IF(ISBLANK($A342),$B342,$A342),Radionuclide_specific,9,FALSE)*VLOOKUP($B$304,Other_food_cons,4,FALSE)*Other_F_local</f>
        <v>8.838479566213336E-11</v>
      </c>
      <c r="N342" s="57">
        <f>Concentrations!N90*VLOOKUP(IF(ISBLANK($A342),$B342,$A342),Radionuclide_specific,9,FALSE)*VLOOKUP($B$304,Other_food_cons,4,FALSE)*Other_F_local_coll</f>
        <v>1.3441184842680579E-11</v>
      </c>
      <c r="O342" s="57">
        <f>Concentrations!O90*VLOOKUP(IF(ISBLANK($A342),$B342,$A342),Radionuclide_specific,9,FALSE)*VLOOKUP($B$304,Other_food_cons,4,FALSE)*Other_F_local_coll</f>
        <v>1.0555110348210562E-12</v>
      </c>
      <c r="P342" s="57">
        <f>Concentrations!P90*VLOOKUP(IF(ISBLANK($A342),$B342,$A342),Radionuclide_specific,9,FALSE)*VLOOKUP($B$304,Other_food_cons,4,FALSE)*Other_F_local_coll</f>
        <v>2.8733462649937163E-13</v>
      </c>
      <c r="Q342" s="57">
        <f>Concentrations!Q90*VLOOKUP(IF(ISBLANK($A342),$B342,$A342),Radionuclide_specific,9,FALSE)*VLOOKUP($B$304,Other_food_cons,4,FALSE)*Other_F_local_coll</f>
        <v>1.3911140637356061E-13</v>
      </c>
      <c r="R342" s="60">
        <f>Concentrations!R90*VLOOKUP(IF(ISBLANK($A342),$B342,$A342),Radionuclide_specific,9,FALSE)*VLOOKUP($B$304,Other_food_cons,5,FALSE)*Other_F_local</f>
        <v>1.1681099942582846E-11</v>
      </c>
      <c r="S342" s="60">
        <f>Concentrations!S90*VLOOKUP(IF(ISBLANK($A342),$B342,$A342),Radionuclide_specific,9,FALSE)*VLOOKUP($B$304,Other_food_cons,5,FALSE)*Other_F_local_coll</f>
        <v>1.7764121342122232E-12</v>
      </c>
      <c r="T342" s="60">
        <f>Concentrations!T90*VLOOKUP(IF(ISBLANK($A342),$B342,$A342),Radionuclide_specific,9,FALSE)*VLOOKUP($B$304,Other_food_cons,5,FALSE)*Other_F_local_coll</f>
        <v>1.3949831298332833E-13</v>
      </c>
      <c r="U342" s="60">
        <f>Concentrations!U90*VLOOKUP(IF(ISBLANK($A342),$B342,$A342),Radionuclide_specific,9,FALSE)*VLOOKUP($B$304,Other_food_cons,5,FALSE)*Other_F_local_coll</f>
        <v>3.797468177597255E-14</v>
      </c>
      <c r="V342" s="60">
        <f>Concentrations!V90*VLOOKUP(IF(ISBLANK($A342),$B342,$A342),Radionuclide_specific,9,FALSE)*VLOOKUP($B$304,Other_food_cons,5,FALSE)*Other_F_local_coll</f>
        <v>1.8385223712170713E-14</v>
      </c>
      <c r="W342" s="57">
        <f t="shared" si="236"/>
        <v>8.703427707472379E-10</v>
      </c>
      <c r="X342" s="57">
        <f t="shared" si="237"/>
        <v>1.3235803704093809E-10</v>
      </c>
      <c r="Y342" s="57">
        <f t="shared" si="238"/>
        <v>1.0393828392296905E-11</v>
      </c>
      <c r="Z342" s="57">
        <f t="shared" si="239"/>
        <v>2.8294415695099835E-12</v>
      </c>
      <c r="AA342" s="57">
        <f t="shared" si="240"/>
        <v>1.3698578580023984E-12</v>
      </c>
    </row>
    <row r="343" spans="1:27">
      <c r="A343" s="4"/>
      <c r="B343" s="107" t="s">
        <v>144</v>
      </c>
      <c r="C343" s="57">
        <f>Concentrations!C91*VLOOKUP(IF(ISBLANK($A343),$B343,$A343),Radionuclide_specific,9,FALSE)*VLOOKUP($B$304,Other_food_cons,2,FALSE)*Other_F_local</f>
        <v>0</v>
      </c>
      <c r="D343" s="57">
        <f>Concentrations!D91*VLOOKUP(IF(ISBLANK($A343),$B343,$A343),Radionuclide_specific,9,FALSE)*VLOOKUP($B$304,Other_food_cons,2,FALSE)*Other_F_local_coll</f>
        <v>0</v>
      </c>
      <c r="E343" s="57">
        <f>Concentrations!E91*VLOOKUP(IF(ISBLANK($A343),$B343,$A343),Radionuclide_specific,9,FALSE)*VLOOKUP($B$304,Other_food_cons,2,FALSE)*Other_F_local_coll</f>
        <v>0</v>
      </c>
      <c r="F343" s="57">
        <f>Concentrations!F91*VLOOKUP(IF(ISBLANK($A343),$B343,$A343),Radionuclide_specific,9,FALSE)*VLOOKUP($B$304,Other_food_cons,2,FALSE)*Other_F_local_coll</f>
        <v>0</v>
      </c>
      <c r="G343" s="57">
        <f>Concentrations!G91*VLOOKUP(IF(ISBLANK($A343),$B343,$A343),Radionuclide_specific,9,FALSE)*VLOOKUP($B$304,Other_food_cons,2,FALSE)*Other_F_local_coll</f>
        <v>0</v>
      </c>
      <c r="H343" s="44">
        <f>Concentrations!H91*VLOOKUP(IF(ISBLANK($A343),$B343,$A343),Radionuclide_specific,9,FALSE)*VLOOKUP($B$304,Other_food_cons,3,FALSE)*Other_F_local</f>
        <v>0</v>
      </c>
      <c r="I343" s="44">
        <f>Concentrations!I91*VLOOKUP(IF(ISBLANK($A343),$B343,$A343),Radionuclide_specific,9,FALSE)*VLOOKUP($B$304,Other_food_cons,3,FALSE)*Other_F_local_coll</f>
        <v>0</v>
      </c>
      <c r="J343" s="44">
        <f>Concentrations!J91*VLOOKUP(IF(ISBLANK($A343),$B343,$A343),Radionuclide_specific,9,FALSE)*VLOOKUP($B$304,Other_food_cons,3,FALSE)*Other_F_local_coll</f>
        <v>0</v>
      </c>
      <c r="K343" s="44">
        <f>Concentrations!K91*VLOOKUP(IF(ISBLANK($A343),$B343,$A343),Radionuclide_specific,9,FALSE)*VLOOKUP($B$304,Other_food_cons,3,FALSE)*Other_F_local_coll</f>
        <v>0</v>
      </c>
      <c r="L343" s="44">
        <f>Concentrations!L91*VLOOKUP(IF(ISBLANK($A343),$B343,$A343),Radionuclide_specific,9,FALSE)*VLOOKUP($B$304,Other_food_cons,3,FALSE)*Other_F_local_coll</f>
        <v>0</v>
      </c>
      <c r="M343" s="57">
        <f>Concentrations!M91*VLOOKUP(IF(ISBLANK($A343),$B343,$A343),Radionuclide_specific,9,FALSE)*VLOOKUP($B$304,Other_food_cons,4,FALSE)*Other_F_local</f>
        <v>0</v>
      </c>
      <c r="N343" s="57">
        <f>Concentrations!N91*VLOOKUP(IF(ISBLANK($A343),$B343,$A343),Radionuclide_specific,9,FALSE)*VLOOKUP($B$304,Other_food_cons,4,FALSE)*Other_F_local_coll</f>
        <v>0</v>
      </c>
      <c r="O343" s="57">
        <f>Concentrations!O91*VLOOKUP(IF(ISBLANK($A343),$B343,$A343),Radionuclide_specific,9,FALSE)*VLOOKUP($B$304,Other_food_cons,4,FALSE)*Other_F_local_coll</f>
        <v>0</v>
      </c>
      <c r="P343" s="57">
        <f>Concentrations!P91*VLOOKUP(IF(ISBLANK($A343),$B343,$A343),Radionuclide_specific,9,FALSE)*VLOOKUP($B$304,Other_food_cons,4,FALSE)*Other_F_local_coll</f>
        <v>0</v>
      </c>
      <c r="Q343" s="57">
        <f>Concentrations!Q91*VLOOKUP(IF(ISBLANK($A343),$B343,$A343),Radionuclide_specific,9,FALSE)*VLOOKUP($B$304,Other_food_cons,4,FALSE)*Other_F_local_coll</f>
        <v>0</v>
      </c>
      <c r="R343" s="60">
        <f>Concentrations!R91*VLOOKUP(IF(ISBLANK($A343),$B343,$A343),Radionuclide_specific,9,FALSE)*VLOOKUP($B$304,Other_food_cons,5,FALSE)*Other_F_local</f>
        <v>0</v>
      </c>
      <c r="S343" s="60">
        <f>Concentrations!S91*VLOOKUP(IF(ISBLANK($A343),$B343,$A343),Radionuclide_specific,9,FALSE)*VLOOKUP($B$304,Other_food_cons,5,FALSE)*Other_F_local_coll</f>
        <v>0</v>
      </c>
      <c r="T343" s="60">
        <f>Concentrations!T91*VLOOKUP(IF(ISBLANK($A343),$B343,$A343),Radionuclide_specific,9,FALSE)*VLOOKUP($B$304,Other_food_cons,5,FALSE)*Other_F_local_coll</f>
        <v>0</v>
      </c>
      <c r="U343" s="60">
        <f>Concentrations!U91*VLOOKUP(IF(ISBLANK($A343),$B343,$A343),Radionuclide_specific,9,FALSE)*VLOOKUP($B$304,Other_food_cons,5,FALSE)*Other_F_local_coll</f>
        <v>0</v>
      </c>
      <c r="V343" s="60">
        <f>Concentrations!V91*VLOOKUP(IF(ISBLANK($A343),$B343,$A343),Radionuclide_specific,9,FALSE)*VLOOKUP($B$304,Other_food_cons,5,FALSE)*Other_F_local_coll</f>
        <v>0</v>
      </c>
      <c r="W343" s="57">
        <f t="shared" si="236"/>
        <v>0</v>
      </c>
      <c r="X343" s="57">
        <f t="shared" si="237"/>
        <v>0</v>
      </c>
      <c r="Y343" s="57">
        <f t="shared" si="238"/>
        <v>0</v>
      </c>
      <c r="Z343" s="57">
        <f t="shared" si="239"/>
        <v>0</v>
      </c>
      <c r="AA343" s="57">
        <f t="shared" si="240"/>
        <v>0</v>
      </c>
    </row>
    <row r="344" spans="1:27">
      <c r="A344" s="4"/>
      <c r="B344" s="107" t="s">
        <v>145</v>
      </c>
      <c r="C344" s="57">
        <f>Concentrations!C92*VLOOKUP(IF(ISBLANK($A344),$B344,$A344),Radionuclide_specific,9,FALSE)*VLOOKUP($B$304,Other_food_cons,2,FALSE)*Other_F_local</f>
        <v>1.3090322531935927E-12</v>
      </c>
      <c r="D344" s="57">
        <f>Concentrations!D92*VLOOKUP(IF(ISBLANK($A344),$B344,$A344),Radionuclide_specific,9,FALSE)*VLOOKUP($B$304,Other_food_cons,2,FALSE)*Other_F_local_coll</f>
        <v>1.9907207284231936E-13</v>
      </c>
      <c r="E344" s="57">
        <f>Concentrations!E92*VLOOKUP(IF(ISBLANK($A344),$B344,$A344),Radionuclide_specific,9,FALSE)*VLOOKUP($B$304,Other_food_cons,2,FALSE)*Other_F_local_coll</f>
        <v>1.5632756492013564E-14</v>
      </c>
      <c r="F344" s="57">
        <f>Concentrations!F92*VLOOKUP(IF(ISBLANK($A344),$B344,$A344),Radionuclide_specific,9,FALSE)*VLOOKUP($B$304,Other_food_cons,2,FALSE)*Other_F_local_coll</f>
        <v>4.2555995149305645E-15</v>
      </c>
      <c r="G344" s="57">
        <f>Concentrations!G92*VLOOKUP(IF(ISBLANK($A344),$B344,$A344),Radionuclide_specific,9,FALSE)*VLOOKUP($B$304,Other_food_cons,2,FALSE)*Other_F_local_coll</f>
        <v>2.060324022541459E-15</v>
      </c>
      <c r="H344" s="44">
        <f>Concentrations!H92*VLOOKUP(IF(ISBLANK($A344),$B344,$A344),Radionuclide_specific,9,FALSE)*VLOOKUP($B$304,Other_food_cons,3,FALSE)*Other_F_local</f>
        <v>4.6375814531569144E-11</v>
      </c>
      <c r="I344" s="44">
        <f>Concentrations!I92*VLOOKUP(IF(ISBLANK($A344),$B344,$A344),Radionuclide_specific,9,FALSE)*VLOOKUP($B$304,Other_food_cons,3,FALSE)*Other_F_local_coll</f>
        <v>7.0526371722523836E-12</v>
      </c>
      <c r="J344" s="44">
        <f>Concentrations!J92*VLOOKUP(IF(ISBLANK($A344),$B344,$A344),Radionuclide_specific,9,FALSE)*VLOOKUP($B$304,Other_food_cons,3,FALSE)*Other_F_local_coll</f>
        <v>5.5383036890198533E-13</v>
      </c>
      <c r="K344" s="44">
        <f>Concentrations!K92*VLOOKUP(IF(ISBLANK($A344),$B344,$A344),Radionuclide_specific,9,FALSE)*VLOOKUP($B$304,Other_food_cons,3,FALSE)*Other_F_local_coll</f>
        <v>1.5076549362597592E-13</v>
      </c>
      <c r="L344" s="44">
        <f>Concentrations!L92*VLOOKUP(IF(ISBLANK($A344),$B344,$A344),Radionuclide_specific,9,FALSE)*VLOOKUP($B$304,Other_food_cons,3,FALSE)*Other_F_local_coll</f>
        <v>7.2992246379882317E-14</v>
      </c>
      <c r="M344" s="57">
        <f>Concentrations!M92*VLOOKUP(IF(ISBLANK($A344),$B344,$A344),Radionuclide_specific,9,FALSE)*VLOOKUP($B$304,Other_food_cons,4,FALSE)*Other_F_local</f>
        <v>1.8445522572966965E-14</v>
      </c>
      <c r="N344" s="57">
        <f>Concentrations!N92*VLOOKUP(IF(ISBLANK($A344),$B344,$A344),Radionuclide_specific,9,FALSE)*VLOOKUP($B$304,Other_food_cons,4,FALSE)*Other_F_local_coll</f>
        <v>2.8051168367333387E-15</v>
      </c>
      <c r="O344" s="57">
        <f>Concentrations!O92*VLOOKUP(IF(ISBLANK($A344),$B344,$A344),Radionuclide_specific,9,FALSE)*VLOOKUP($B$304,Other_food_cons,4,FALSE)*Other_F_local_coll</f>
        <v>2.2028056378874217E-16</v>
      </c>
      <c r="P344" s="57">
        <f>Concentrations!P92*VLOOKUP(IF(ISBLANK($A344),$B344,$A344),Radionuclide_specific,9,FALSE)*VLOOKUP($B$304,Other_food_cons,4,FALSE)*Other_F_local_coll</f>
        <v>5.9965487269434067E-17</v>
      </c>
      <c r="Q344" s="57">
        <f>Concentrations!Q92*VLOOKUP(IF(ISBLANK($A344),$B344,$A344),Radionuclide_specific,9,FALSE)*VLOOKUP($B$304,Other_food_cons,4,FALSE)*Other_F_local_coll</f>
        <v>2.9031945677960468E-17</v>
      </c>
      <c r="R344" s="60">
        <f>Concentrations!R92*VLOOKUP(IF(ISBLANK($A344),$B344,$A344),Radionuclide_specific,9,FALSE)*VLOOKUP($B$304,Other_food_cons,5,FALSE)*Other_F_local</f>
        <v>9.8875592095319694E-14</v>
      </c>
      <c r="S344" s="60">
        <f>Concentrations!S92*VLOOKUP(IF(ISBLANK($A344),$B344,$A344),Radionuclide_specific,9,FALSE)*VLOOKUP($B$304,Other_food_cons,5,FALSE)*Other_F_local_coll</f>
        <v>1.5036580667822526E-14</v>
      </c>
      <c r="T344" s="60">
        <f>Concentrations!T92*VLOOKUP(IF(ISBLANK($A344),$B344,$A344),Radionuclide_specific,9,FALSE)*VLOOKUP($B$304,Other_food_cons,5,FALSE)*Other_F_local_coll</f>
        <v>1.1807944765752085E-15</v>
      </c>
      <c r="U344" s="60">
        <f>Concentrations!U92*VLOOKUP(IF(ISBLANK($A344),$B344,$A344),Radionuclide_specific,9,FALSE)*VLOOKUP($B$304,Other_food_cons,5,FALSE)*Other_F_local_coll</f>
        <v>3.2143969007086521E-16</v>
      </c>
      <c r="V344" s="60">
        <f>Concentrations!V92*VLOOKUP(IF(ISBLANK($A344),$B344,$A344),Radionuclide_specific,9,FALSE)*VLOOKUP($B$304,Other_food_cons,5,FALSE)*Other_F_local_coll</f>
        <v>1.5562317669408106E-16</v>
      </c>
      <c r="W344" s="57">
        <f t="shared" si="236"/>
        <v>4.7802167899431023E-11</v>
      </c>
      <c r="X344" s="57">
        <f t="shared" si="237"/>
        <v>7.2695509425992591E-12</v>
      </c>
      <c r="Y344" s="57">
        <f t="shared" si="238"/>
        <v>5.7086420043436287E-13</v>
      </c>
      <c r="Z344" s="57">
        <f t="shared" si="239"/>
        <v>1.554024983182468E-13</v>
      </c>
      <c r="AA344" s="57">
        <f t="shared" si="240"/>
        <v>7.523722552479583E-14</v>
      </c>
    </row>
    <row r="345" spans="1:27">
      <c r="A345" s="4"/>
      <c r="B345" s="107" t="s">
        <v>159</v>
      </c>
      <c r="C345" s="57">
        <f>Concentrations!C93*VLOOKUP(IF(ISBLANK($A345),$B345,$A345),Radionuclide_specific,9,FALSE)*VLOOKUP($B$304,Other_food_cons,2,FALSE)*Other_F_local</f>
        <v>3.3173547461218226E-15</v>
      </c>
      <c r="D345" s="57">
        <f>Concentrations!D93*VLOOKUP(IF(ISBLANK($A345),$B345,$A345),Radionuclide_specific,9,FALSE)*VLOOKUP($B$304,Other_food_cons,2,FALSE)*Other_F_local_coll</f>
        <v>5.0448923932366377E-16</v>
      </c>
      <c r="E345" s="57">
        <f>Concentrations!E93*VLOOKUP(IF(ISBLANK($A345),$B345,$A345),Radionuclide_specific,9,FALSE)*VLOOKUP($B$304,Other_food_cons,2,FALSE)*Other_F_local_coll</f>
        <v>3.9616593721987112E-17</v>
      </c>
      <c r="F345" s="57">
        <f>Concentrations!F93*VLOOKUP(IF(ISBLANK($A345),$B345,$A345),Radionuclide_specific,9,FALSE)*VLOOKUP($B$304,Other_food_cons,2,FALSE)*Other_F_local_coll</f>
        <v>1.0784557228446548E-17</v>
      </c>
      <c r="G345" s="57">
        <f>Concentrations!G93*VLOOKUP(IF(ISBLANK($A345),$B345,$A345),Radionuclide_specific,9,FALSE)*VLOOKUP($B$304,Other_food_cons,2,FALSE)*Other_F_local_coll</f>
        <v>5.2212813382191829E-18</v>
      </c>
      <c r="H345" s="44">
        <f>Concentrations!H93*VLOOKUP(IF(ISBLANK($A345),$B345,$A345),Radionuclide_specific,9,FALSE)*VLOOKUP($B$304,Other_food_cons,3,FALSE)*Other_F_local</f>
        <v>1.2081725144955719E-13</v>
      </c>
      <c r="I345" s="44">
        <f>Concentrations!I93*VLOOKUP(IF(ISBLANK($A345),$B345,$A345),Radionuclide_specific,9,FALSE)*VLOOKUP($B$304,Other_food_cons,3,FALSE)*Other_F_local_coll</f>
        <v>1.8373375157485985E-14</v>
      </c>
      <c r="J345" s="44">
        <f>Concentrations!J93*VLOOKUP(IF(ISBLANK($A345),$B345,$A345),Radionuclide_specific,9,FALSE)*VLOOKUP($B$304,Other_food_cons,3,FALSE)*Other_F_local_coll</f>
        <v>1.4428266892106739E-15</v>
      </c>
      <c r="K345" s="44">
        <f>Concentrations!K93*VLOOKUP(IF(ISBLANK($A345),$B345,$A345),Radionuclide_specific,9,FALSE)*VLOOKUP($B$304,Other_food_cons,3,FALSE)*Other_F_local_coll</f>
        <v>3.9277094617770425E-16</v>
      </c>
      <c r="L345" s="44">
        <f>Concentrations!L93*VLOOKUP(IF(ISBLANK($A345),$B345,$A345),Radionuclide_specific,9,FALSE)*VLOOKUP($B$304,Other_food_cons,3,FALSE)*Other_F_local_coll</f>
        <v>1.9015779396700732E-16</v>
      </c>
      <c r="M345" s="57">
        <f>Concentrations!M93*VLOOKUP(IF(ISBLANK($A345),$B345,$A345),Radionuclide_specific,9,FALSE)*VLOOKUP($B$304,Other_food_cons,4,FALSE)*Other_F_local</f>
        <v>2.2063521898503567E-15</v>
      </c>
      <c r="N345" s="57">
        <f>Concentrations!N93*VLOOKUP(IF(ISBLANK($A345),$B345,$A345),Radionuclide_specific,9,FALSE)*VLOOKUP($B$304,Other_food_cons,4,FALSE)*Other_F_local_coll</f>
        <v>3.355326828518903E-16</v>
      </c>
      <c r="O345" s="57">
        <f>Concentrations!O93*VLOOKUP(IF(ISBLANK($A345),$B345,$A345),Radionuclide_specific,9,FALSE)*VLOOKUP($B$304,Other_food_cons,4,FALSE)*Other_F_local_coll</f>
        <v>2.6348752244571768E-17</v>
      </c>
      <c r="P345" s="57">
        <f>Concentrations!P93*VLOOKUP(IF(ISBLANK($A345),$B345,$A345),Radionuclide_specific,9,FALSE)*VLOOKUP($B$304,Other_food_cons,4,FALSE)*Other_F_local_coll</f>
        <v>7.172742524858613E-18</v>
      </c>
      <c r="Q345" s="57">
        <f>Concentrations!Q93*VLOOKUP(IF(ISBLANK($A345),$B345,$A345),Radionuclide_specific,9,FALSE)*VLOOKUP($B$304,Other_food_cons,4,FALSE)*Other_F_local_coll</f>
        <v>3.4726420283728237E-18</v>
      </c>
      <c r="R345" s="60">
        <f>Concentrations!R93*VLOOKUP(IF(ISBLANK($A345),$B345,$A345),Radionuclide_specific,9,FALSE)*VLOOKUP($B$304,Other_food_cons,5,FALSE)*Other_F_local</f>
        <v>6.0589712684847479E-18</v>
      </c>
      <c r="S345" s="60">
        <f>Concentrations!S93*VLOOKUP(IF(ISBLANK($A345),$B345,$A345),Radionuclide_specific,9,FALSE)*VLOOKUP($B$304,Other_food_cons,5,FALSE)*Other_F_local_coll</f>
        <v>9.2142265155550409E-19</v>
      </c>
      <c r="T345" s="60">
        <f>Concentrations!T93*VLOOKUP(IF(ISBLANK($A345),$B345,$A345),Radionuclide_specific,9,FALSE)*VLOOKUP($B$304,Other_food_cons,5,FALSE)*Other_F_local_coll</f>
        <v>7.2357592565995176E-20</v>
      </c>
      <c r="U345" s="60">
        <f>Concentrations!U93*VLOOKUP(IF(ISBLANK($A345),$B345,$A345),Radionuclide_specific,9,FALSE)*VLOOKUP($B$304,Other_food_cons,5,FALSE)*Other_F_local_coll</f>
        <v>1.9697417789543685E-20</v>
      </c>
      <c r="V345" s="60">
        <f>Concentrations!V93*VLOOKUP(IF(ISBLANK($A345),$B345,$A345),Radionuclide_specific,9,FALSE)*VLOOKUP($B$304,Other_food_cons,5,FALSE)*Other_F_local_coll</f>
        <v>9.5363915028772404E-21</v>
      </c>
      <c r="W345" s="57">
        <f t="shared" si="236"/>
        <v>1.2634701735679786E-13</v>
      </c>
      <c r="X345" s="57">
        <f t="shared" si="237"/>
        <v>1.9214318502313094E-14</v>
      </c>
      <c r="Y345" s="57">
        <f t="shared" si="238"/>
        <v>1.5088643927697985E-15</v>
      </c>
      <c r="Z345" s="57">
        <f t="shared" si="239"/>
        <v>4.1074794334879895E-16</v>
      </c>
      <c r="AA345" s="57">
        <f t="shared" si="240"/>
        <v>1.9886125372510221E-16</v>
      </c>
    </row>
    <row r="346" spans="1:27">
      <c r="A346" s="4" t="s">
        <v>160</v>
      </c>
      <c r="B346" s="107"/>
      <c r="C346" s="57">
        <f>Concentrations!C94*VLOOKUP(IF(ISBLANK($A346),$B346,$A346),Radionuclide_specific,9,FALSE)*VLOOKUP($B$304,Other_food_cons,2,FALSE)*Other_F_local</f>
        <v>9.2411055913120399E-12</v>
      </c>
      <c r="D346" s="57">
        <f>Concentrations!D94*VLOOKUP(IF(ISBLANK($A346),$B346,$A346),Radionuclide_specific,9,FALSE)*VLOOKUP($B$304,Other_food_cons,2,FALSE)*Other_F_local_coll</f>
        <v>1.4053481395956552E-12</v>
      </c>
      <c r="E346" s="57">
        <f>Concentrations!E94*VLOOKUP(IF(ISBLANK($A346),$B346,$A346),Radionuclide_specific,9,FALSE)*VLOOKUP($B$304,Other_food_cons,2,FALSE)*Other_F_local_coll</f>
        <v>1.1035935222987472E-13</v>
      </c>
      <c r="F346" s="57">
        <f>Concentrations!F94*VLOOKUP(IF(ISBLANK($A346),$B346,$A346),Radionuclide_specific,9,FALSE)*VLOOKUP($B$304,Other_food_cons,2,FALSE)*Other_F_local_coll</f>
        <v>3.00423790620858E-14</v>
      </c>
      <c r="G346" s="57">
        <f>Concentrations!G94*VLOOKUP(IF(ISBLANK($A346),$B346,$A346),Radionuclide_specific,9,FALSE)*VLOOKUP($B$304,Other_food_cons,2,FALSE)*Other_F_local_coll</f>
        <v>1.4544844661181261E-14</v>
      </c>
      <c r="H346" s="44">
        <f>Concentrations!H94*VLOOKUP(IF(ISBLANK($A346),$B346,$A346),Radionuclide_specific,9,FALSE)*VLOOKUP($B$304,Other_food_cons,3,FALSE)*Other_F_local</f>
        <v>4.718876704106986E-11</v>
      </c>
      <c r="I346" s="44">
        <f>Concentrations!I94*VLOOKUP(IF(ISBLANK($A346),$B346,$A346),Radionuclide_specific,9,FALSE)*VLOOKUP($B$304,Other_food_cons,3,FALSE)*Other_F_local_coll</f>
        <v>7.1762675272672385E-12</v>
      </c>
      <c r="J346" s="44">
        <f>Concentrations!J94*VLOOKUP(IF(ISBLANK($A346),$B346,$A346),Radionuclide_specific,9,FALSE)*VLOOKUP($B$304,Other_food_cons,3,FALSE)*Other_F_local_coll</f>
        <v>5.6353882246242644E-13</v>
      </c>
      <c r="K346" s="44">
        <f>Concentrations!K94*VLOOKUP(IF(ISBLANK($A346),$B346,$A346),Radionuclide_specific,9,FALSE)*VLOOKUP($B$304,Other_food_cons,3,FALSE)*Other_F_local_coll</f>
        <v>1.5340835713998193E-13</v>
      </c>
      <c r="L346" s="44">
        <f>Concentrations!L94*VLOOKUP(IF(ISBLANK($A346),$B346,$A346),Radionuclide_specific,9,FALSE)*VLOOKUP($B$304,Other_food_cons,3,FALSE)*Other_F_local_coll</f>
        <v>7.4271771876549218E-14</v>
      </c>
      <c r="M346" s="57">
        <f>Concentrations!M94*VLOOKUP(IF(ISBLANK($A346),$B346,$A346),Radionuclide_specific,9,FALSE)*VLOOKUP($B$304,Other_food_cons,4,FALSE)*Other_F_local</f>
        <v>4.8931872370068401E-12</v>
      </c>
      <c r="N346" s="57">
        <f>Concentrations!N94*VLOOKUP(IF(ISBLANK($A346),$B346,$A346),Radionuclide_specific,9,FALSE)*VLOOKUP($B$304,Other_food_cons,4,FALSE)*Other_F_local_coll</f>
        <v>7.4413515918331072E-13</v>
      </c>
      <c r="O346" s="57">
        <f>Concentrations!O94*VLOOKUP(IF(ISBLANK($A346),$B346,$A346),Radionuclide_specific,9,FALSE)*VLOOKUP($B$304,Other_food_cons,4,FALSE)*Other_F_local_coll</f>
        <v>5.8435537661559774E-14</v>
      </c>
      <c r="P346" s="57">
        <f>Concentrations!P94*VLOOKUP(IF(ISBLANK($A346),$B346,$A346),Radionuclide_specific,9,FALSE)*VLOOKUP($B$304,Other_food_cons,4,FALSE)*Other_F_local_coll</f>
        <v>1.5907510669948794E-14</v>
      </c>
      <c r="Q346" s="57">
        <f>Concentrations!Q94*VLOOKUP(IF(ISBLANK($A346),$B346,$A346),Radionuclide_specific,9,FALSE)*VLOOKUP($B$304,Other_food_cons,4,FALSE)*Other_F_local_coll</f>
        <v>7.7015296013119692E-15</v>
      </c>
      <c r="R346" s="60">
        <f>Concentrations!R94*VLOOKUP(IF(ISBLANK($A346),$B346,$A346),Radionuclide_specific,9,FALSE)*VLOOKUP($B$304,Other_food_cons,5,FALSE)*Other_F_local</f>
        <v>1.6474529924440169E-11</v>
      </c>
      <c r="S346" s="60">
        <f>Concentrations!S94*VLOOKUP(IF(ISBLANK($A346),$B346,$A346),Radionuclide_specific,9,FALSE)*VLOOKUP($B$304,Other_food_cons,5,FALSE)*Other_F_local_coll</f>
        <v>2.5053766295876504E-12</v>
      </c>
      <c r="T346" s="60">
        <f>Concentrations!T94*VLOOKUP(IF(ISBLANK($A346),$B346,$A346),Radionuclide_specific,9,FALSE)*VLOOKUP($B$304,Other_food_cons,5,FALSE)*Other_F_local_coll</f>
        <v>1.967425253166889E-13</v>
      </c>
      <c r="U346" s="60">
        <f>Concentrations!U94*VLOOKUP(IF(ISBLANK($A346),$B346,$A346),Radionuclide_specific,9,FALSE)*VLOOKUP($B$304,Other_food_cons,5,FALSE)*Other_F_local_coll</f>
        <v>5.3557885251848656E-14</v>
      </c>
      <c r="V346" s="60">
        <f>Concentrations!V94*VLOOKUP(IF(ISBLANK($A346),$B346,$A346),Radionuclide_specific,9,FALSE)*VLOOKUP($B$304,Other_food_cons,5,FALSE)*Other_F_local_coll</f>
        <v>2.5929741441569621E-14</v>
      </c>
      <c r="W346" s="57">
        <f t="shared" si="236"/>
        <v>7.7797589793828913E-11</v>
      </c>
      <c r="X346" s="57">
        <f t="shared" si="237"/>
        <v>1.1831127455633855E-11</v>
      </c>
      <c r="Y346" s="57">
        <f t="shared" si="238"/>
        <v>9.2907623767054982E-13</v>
      </c>
      <c r="Z346" s="57">
        <f t="shared" si="239"/>
        <v>2.5291613212386521E-13</v>
      </c>
      <c r="AA346" s="57">
        <f t="shared" si="240"/>
        <v>1.2244788758061206E-13</v>
      </c>
    </row>
    <row r="347" spans="1:27">
      <c r="A347" s="4" t="s">
        <v>35</v>
      </c>
      <c r="B347" s="107"/>
      <c r="C347" s="57">
        <f>Concentrations!C95*VLOOKUP(IF(ISBLANK($A347),$B347,$A347),Radionuclide_specific,9,FALSE)*VLOOKUP($B$304,Other_food_cons,2,FALSE)*Other_F_local</f>
        <v>8.4867296265815252E-12</v>
      </c>
      <c r="D347" s="57">
        <f>Concentrations!D95*VLOOKUP(IF(ISBLANK($A347),$B347,$A347),Radionuclide_specific,9,FALSE)*VLOOKUP($B$304,Other_food_cons,2,FALSE)*Other_F_local_coll</f>
        <v>1.2906258453861971E-12</v>
      </c>
      <c r="E347" s="57">
        <f>Concentrations!E95*VLOOKUP(IF(ISBLANK($A347),$B347,$A347),Radionuclide_specific,9,FALSE)*VLOOKUP($B$304,Other_food_cons,2,FALSE)*Other_F_local_coll</f>
        <v>1.0135042688380561E-13</v>
      </c>
      <c r="F347" s="57">
        <f>Concentrations!F95*VLOOKUP(IF(ISBLANK($A347),$B347,$A347),Radionuclide_specific,9,FALSE)*VLOOKUP($B$304,Other_food_cons,2,FALSE)*Other_F_local_coll</f>
        <v>2.7589940885009526E-14</v>
      </c>
      <c r="G347" s="57">
        <f>Concentrations!G95*VLOOKUP(IF(ISBLANK($A347),$B347,$A347),Radionuclide_specific,9,FALSE)*VLOOKUP($B$304,Other_food_cons,2,FALSE)*Other_F_local_coll</f>
        <v>1.3357511153575669E-14</v>
      </c>
      <c r="H347" s="44">
        <f>Concentrations!H95*VLOOKUP(IF(ISBLANK($A347),$B347,$A347),Radionuclide_specific,9,FALSE)*VLOOKUP($B$304,Other_food_cons,3,FALSE)*Other_F_local</f>
        <v>4.333662280255819E-11</v>
      </c>
      <c r="I347" s="44">
        <f>Concentrations!I95*VLOOKUP(IF(ISBLANK($A347),$B347,$A347),Radionuclide_specific,9,FALSE)*VLOOKUP($B$304,Other_food_cons,3,FALSE)*Other_F_local_coll</f>
        <v>6.5904497847498546E-12</v>
      </c>
      <c r="J347" s="44">
        <f>Concentrations!J95*VLOOKUP(IF(ISBLANK($A347),$B347,$A347),Radionuclide_specific,9,FALSE)*VLOOKUP($B$304,Other_food_cons,3,FALSE)*Other_F_local_coll</f>
        <v>5.1753566026009007E-13</v>
      </c>
      <c r="K347" s="44">
        <f>Concentrations!K95*VLOOKUP(IF(ISBLANK($A347),$B347,$A347),Radionuclide_specific,9,FALSE)*VLOOKUP($B$304,Other_food_cons,3,FALSE)*Other_F_local_coll</f>
        <v>1.4088523069399929E-13</v>
      </c>
      <c r="L347" s="44">
        <f>Concentrations!L95*VLOOKUP(IF(ISBLANK($A347),$B347,$A347),Radionuclide_specific,9,FALSE)*VLOOKUP($B$304,Other_food_cons,3,FALSE)*Other_F_local_coll</f>
        <v>6.8208773922805253E-14</v>
      </c>
      <c r="M347" s="57">
        <f>Concentrations!M95*VLOOKUP(IF(ISBLANK($A347),$B347,$A347),Radionuclide_specific,9,FALSE)*VLOOKUP($B$304,Other_food_cons,4,FALSE)*Other_F_local</f>
        <v>4.4937433819345165E-12</v>
      </c>
      <c r="N347" s="57">
        <f>Concentrations!N95*VLOOKUP(IF(ISBLANK($A347),$B347,$A347),Radionuclide_specific,9,FALSE)*VLOOKUP($B$304,Other_food_cons,4,FALSE)*Other_F_local_coll</f>
        <v>6.8338943343880447E-13</v>
      </c>
      <c r="O347" s="57">
        <f>Concentrations!O95*VLOOKUP(IF(ISBLANK($A347),$B347,$A347),Radionuclide_specific,9,FALSE)*VLOOKUP($B$304,Other_food_cons,4,FALSE)*Other_F_local_coll</f>
        <v>5.3665290412791559E-14</v>
      </c>
      <c r="P347" s="57">
        <f>Concentrations!P95*VLOOKUP(IF(ISBLANK($A347),$B347,$A347),Radionuclide_specific,9,FALSE)*VLOOKUP($B$304,Other_food_cons,4,FALSE)*Other_F_local_coll</f>
        <v>1.460893886281569E-14</v>
      </c>
      <c r="Q347" s="57">
        <f>Concentrations!Q95*VLOOKUP(IF(ISBLANK($A347),$B347,$A347),Radionuclide_specific,9,FALSE)*VLOOKUP($B$304,Other_food_cons,4,FALSE)*Other_F_local_coll</f>
        <v>7.0728337046923769E-15</v>
      </c>
      <c r="R347" s="60">
        <f>Concentrations!R95*VLOOKUP(IF(ISBLANK($A347),$B347,$A347),Radionuclide_specific,9,FALSE)*VLOOKUP($B$304,Other_food_cons,5,FALSE)*Other_F_local</f>
        <v>1.5129670342171639E-11</v>
      </c>
      <c r="S347" s="60">
        <f>Concentrations!S95*VLOOKUP(IF(ISBLANK($A347),$B347,$A347),Radionuclide_specific,9,FALSE)*VLOOKUP($B$304,Other_food_cons,5,FALSE)*Other_F_local_coll</f>
        <v>2.3008560935674782E-12</v>
      </c>
      <c r="T347" s="60">
        <f>Concentrations!T95*VLOOKUP(IF(ISBLANK($A347),$B347,$A347),Radionuclide_specific,9,FALSE)*VLOOKUP($B$304,Other_food_cons,5,FALSE)*Other_F_local_coll</f>
        <v>1.8068191344137421E-13</v>
      </c>
      <c r="U347" s="60">
        <f>Concentrations!U95*VLOOKUP(IF(ISBLANK($A347),$B347,$A347),Radionuclide_specific,9,FALSE)*VLOOKUP($B$304,Other_food_cons,5,FALSE)*Other_F_local_coll</f>
        <v>4.9185814644402417E-14</v>
      </c>
      <c r="V347" s="60">
        <f>Concentrations!V95*VLOOKUP(IF(ISBLANK($A347),$B347,$A347),Radionuclide_specific,9,FALSE)*VLOOKUP($B$304,Other_food_cons,5,FALSE)*Other_F_local_coll</f>
        <v>2.3813029192363343E-14</v>
      </c>
      <c r="W347" s="57">
        <f t="shared" si="236"/>
        <v>7.1446766153245875E-11</v>
      </c>
      <c r="X347" s="57">
        <f t="shared" si="237"/>
        <v>1.0865321157142334E-11</v>
      </c>
      <c r="Y347" s="57">
        <f t="shared" si="238"/>
        <v>8.5323329099806146E-13</v>
      </c>
      <c r="Z347" s="57">
        <f t="shared" si="239"/>
        <v>2.322699250862269E-13</v>
      </c>
      <c r="AA347" s="57">
        <f t="shared" si="240"/>
        <v>1.1245214797343665E-13</v>
      </c>
    </row>
    <row r="348" spans="1:27">
      <c r="A348" s="4"/>
      <c r="B348" s="107" t="s">
        <v>36</v>
      </c>
      <c r="C348" s="57">
        <f>Concentrations!C96*VLOOKUP(IF(ISBLANK($A348),$B348,$A348),Radionuclide_specific,9,FALSE)*VLOOKUP($B$304,Other_food_cons,2,FALSE)*Other_F_local</f>
        <v>3.8865286994952476E-14</v>
      </c>
      <c r="D348" s="57">
        <f>Concentrations!D96*VLOOKUP(IF(ISBLANK($A348),$B348,$A348),Radionuclide_specific,9,FALSE)*VLOOKUP($B$304,Other_food_cons,2,FALSE)*Other_F_local_coll</f>
        <v>5.9104680001738795E-15</v>
      </c>
      <c r="E348" s="57">
        <f>Concentrations!E96*VLOOKUP(IF(ISBLANK($A348),$B348,$A348),Radionuclide_specific,9,FALSE)*VLOOKUP($B$304,Other_food_cons,2,FALSE)*Other_F_local_coll</f>
        <v>4.6413796612096115E-16</v>
      </c>
      <c r="F348" s="57">
        <f>Concentrations!F96*VLOOKUP(IF(ISBLANK($A348),$B348,$A348),Radionuclide_specific,9,FALSE)*VLOOKUP($B$304,Other_food_cons,2,FALSE)*Other_F_local_coll</f>
        <v>1.2634913775397247E-16</v>
      </c>
      <c r="G348" s="57">
        <f>Concentrations!G96*VLOOKUP(IF(ISBLANK($A348),$B348,$A348),Radionuclide_specific,9,FALSE)*VLOOKUP($B$304,Other_food_cons,2,FALSE)*Other_F_local_coll</f>
        <v>6.1171208152545971E-17</v>
      </c>
      <c r="H348" s="44">
        <f>Concentrations!H96*VLOOKUP(IF(ISBLANK($A348),$B348,$A348),Radionuclide_specific,9,FALSE)*VLOOKUP($B$304,Other_food_cons,3,FALSE)*Other_F_local</f>
        <v>1.4075334863491771E-12</v>
      </c>
      <c r="I348" s="44">
        <f>Concentrations!I96*VLOOKUP(IF(ISBLANK($A348),$B348,$A348),Radionuclide_specific,9,FALSE)*VLOOKUP($B$304,Other_food_cons,3,FALSE)*Other_F_local_coll</f>
        <v>2.1405172259040363E-13</v>
      </c>
      <c r="J348" s="44">
        <f>Concentrations!J96*VLOOKUP(IF(ISBLANK($A348),$B348,$A348),Radionuclide_specific,9,FALSE)*VLOOKUP($B$304,Other_food_cons,3,FALSE)*Other_F_local_coll</f>
        <v>1.6809080290236809E-14</v>
      </c>
      <c r="K348" s="44">
        <f>Concentrations!K96*VLOOKUP(IF(ISBLANK($A348),$B348,$A348),Radionuclide_specific,9,FALSE)*VLOOKUP($B$304,Other_food_cons,3,FALSE)*Other_F_local_coll</f>
        <v>4.575822182482736E-15</v>
      </c>
      <c r="L348" s="44">
        <f>Concentrations!L96*VLOOKUP(IF(ISBLANK($A348),$B348,$A348),Radionuclide_specific,9,FALSE)*VLOOKUP($B$304,Other_food_cons,3,FALSE)*Other_F_local_coll</f>
        <v>2.2153579847828291E-15</v>
      </c>
      <c r="M348" s="57">
        <f>Concentrations!M96*VLOOKUP(IF(ISBLANK($A348),$B348,$A348),Radionuclide_specific,9,FALSE)*VLOOKUP($B$304,Other_food_cons,4,FALSE)*Other_F_local</f>
        <v>6.2809583666829542E-16</v>
      </c>
      <c r="N348" s="57">
        <f>Concentrations!N96*VLOOKUP(IF(ISBLANK($A348),$B348,$A348),Radionuclide_specific,9,FALSE)*VLOOKUP($B$304,Other_food_cons,4,FALSE)*Other_F_local_coll</f>
        <v>9.5518150789740199E-17</v>
      </c>
      <c r="O348" s="57">
        <f>Concentrations!O96*VLOOKUP(IF(ISBLANK($A348),$B348,$A348),Radionuclide_specific,9,FALSE)*VLOOKUP($B$304,Other_food_cons,4,FALSE)*Other_F_local_coll</f>
        <v>7.5008612234904332E-18</v>
      </c>
      <c r="P348" s="57">
        <f>Concentrations!P96*VLOOKUP(IF(ISBLANK($A348),$B348,$A348),Radionuclide_specific,9,FALSE)*VLOOKUP($B$304,Other_food_cons,4,FALSE)*Other_F_local_coll</f>
        <v>2.0419086934879868E-18</v>
      </c>
      <c r="Q348" s="57">
        <f>Concentrations!Q96*VLOOKUP(IF(ISBLANK($A348),$B348,$A348),Radionuclide_specific,9,FALSE)*VLOOKUP($B$304,Other_food_cons,4,FALSE)*Other_F_local_coll</f>
        <v>9.8857834677957409E-19</v>
      </c>
      <c r="R348" s="60">
        <f>Concentrations!R96*VLOOKUP(IF(ISBLANK($A348),$B348,$A348),Radionuclide_specific,9,FALSE)*VLOOKUP($B$304,Other_food_cons,5,FALSE)*Other_F_local</f>
        <v>2.6726716560631215E-16</v>
      </c>
      <c r="S348" s="60">
        <f>Concentrations!S96*VLOOKUP(IF(ISBLANK($A348),$B348,$A348),Radionuclide_specific,9,FALSE)*VLOOKUP($B$304,Other_food_cons,5,FALSE)*Other_F_local_coll</f>
        <v>4.0644856939263999E-17</v>
      </c>
      <c r="T348" s="60">
        <f>Concentrations!T96*VLOOKUP(IF(ISBLANK($A348),$B348,$A348),Radionuclide_specific,9,FALSE)*VLOOKUP($B$304,Other_food_cons,5,FALSE)*Other_F_local_coll</f>
        <v>3.1917643801662475E-18</v>
      </c>
      <c r="U348" s="60">
        <f>Concentrations!U96*VLOOKUP(IF(ISBLANK($A348),$B348,$A348),Radionuclide_specific,9,FALSE)*VLOOKUP($B$304,Other_food_cons,5,FALSE)*Other_F_local_coll</f>
        <v>8.6887241894524976E-19</v>
      </c>
      <c r="V348" s="60">
        <f>Concentrations!V96*VLOOKUP(IF(ISBLANK($A348),$B348,$A348),Radionuclide_specific,9,FALSE)*VLOOKUP($B$304,Other_food_cons,5,FALSE)*Other_F_local_coll</f>
        <v>4.2065958297871273E-19</v>
      </c>
      <c r="W348" s="57">
        <f t="shared" si="236"/>
        <v>1.4472941363464041E-12</v>
      </c>
      <c r="X348" s="57">
        <f t="shared" si="237"/>
        <v>2.2009835359830655E-13</v>
      </c>
      <c r="Y348" s="57">
        <f t="shared" si="238"/>
        <v>1.7283910881961426E-14</v>
      </c>
      <c r="Z348" s="57">
        <f t="shared" si="239"/>
        <v>4.7050821013491414E-15</v>
      </c>
      <c r="AA348" s="57">
        <f t="shared" si="240"/>
        <v>2.2779384308651335E-15</v>
      </c>
    </row>
    <row r="349" spans="1:27">
      <c r="A349" s="4"/>
      <c r="B349" s="107" t="s">
        <v>37</v>
      </c>
      <c r="C349" s="57">
        <f>Concentrations!C97*VLOOKUP(IF(ISBLANK($A349),$B349,$A349),Radionuclide_specific,9,FALSE)*VLOOKUP($B$304,Other_food_cons,2,FALSE)*Other_F_local</f>
        <v>0</v>
      </c>
      <c r="D349" s="57">
        <f>Concentrations!D97*VLOOKUP(IF(ISBLANK($A349),$B349,$A349),Radionuclide_specific,9,FALSE)*VLOOKUP($B$304,Other_food_cons,2,FALSE)*Other_F_local_coll</f>
        <v>0</v>
      </c>
      <c r="E349" s="57">
        <f>Concentrations!E97*VLOOKUP(IF(ISBLANK($A349),$B349,$A349),Radionuclide_specific,9,FALSE)*VLOOKUP($B$304,Other_food_cons,2,FALSE)*Other_F_local_coll</f>
        <v>0</v>
      </c>
      <c r="F349" s="57">
        <f>Concentrations!F97*VLOOKUP(IF(ISBLANK($A349),$B349,$A349),Radionuclide_specific,9,FALSE)*VLOOKUP($B$304,Other_food_cons,2,FALSE)*Other_F_local_coll</f>
        <v>0</v>
      </c>
      <c r="G349" s="57">
        <f>Concentrations!G97*VLOOKUP(IF(ISBLANK($A349),$B349,$A349),Radionuclide_specific,9,FALSE)*VLOOKUP($B$304,Other_food_cons,2,FALSE)*Other_F_local_coll</f>
        <v>0</v>
      </c>
      <c r="H349" s="44">
        <f>Concentrations!H97*VLOOKUP(IF(ISBLANK($A349),$B349,$A349),Radionuclide_specific,9,FALSE)*VLOOKUP($B$304,Other_food_cons,3,FALSE)*Other_F_local</f>
        <v>0</v>
      </c>
      <c r="I349" s="44">
        <f>Concentrations!I97*VLOOKUP(IF(ISBLANK($A349),$B349,$A349),Radionuclide_specific,9,FALSE)*VLOOKUP($B$304,Other_food_cons,3,FALSE)*Other_F_local_coll</f>
        <v>0</v>
      </c>
      <c r="J349" s="44">
        <f>Concentrations!J97*VLOOKUP(IF(ISBLANK($A349),$B349,$A349),Radionuclide_specific,9,FALSE)*VLOOKUP($B$304,Other_food_cons,3,FALSE)*Other_F_local_coll</f>
        <v>0</v>
      </c>
      <c r="K349" s="44">
        <f>Concentrations!K97*VLOOKUP(IF(ISBLANK($A349),$B349,$A349),Radionuclide_specific,9,FALSE)*VLOOKUP($B$304,Other_food_cons,3,FALSE)*Other_F_local_coll</f>
        <v>0</v>
      </c>
      <c r="L349" s="44">
        <f>Concentrations!L97*VLOOKUP(IF(ISBLANK($A349),$B349,$A349),Radionuclide_specific,9,FALSE)*VLOOKUP($B$304,Other_food_cons,3,FALSE)*Other_F_local_coll</f>
        <v>0</v>
      </c>
      <c r="M349" s="57">
        <f>Concentrations!M97*VLOOKUP(IF(ISBLANK($A349),$B349,$A349),Radionuclide_specific,9,FALSE)*VLOOKUP($B$304,Other_food_cons,4,FALSE)*Other_F_local</f>
        <v>0</v>
      </c>
      <c r="N349" s="57">
        <f>Concentrations!N97*VLOOKUP(IF(ISBLANK($A349),$B349,$A349),Radionuclide_specific,9,FALSE)*VLOOKUP($B$304,Other_food_cons,4,FALSE)*Other_F_local_coll</f>
        <v>0</v>
      </c>
      <c r="O349" s="57">
        <f>Concentrations!O97*VLOOKUP(IF(ISBLANK($A349),$B349,$A349),Radionuclide_specific,9,FALSE)*VLOOKUP($B$304,Other_food_cons,4,FALSE)*Other_F_local_coll</f>
        <v>0</v>
      </c>
      <c r="P349" s="57">
        <f>Concentrations!P97*VLOOKUP(IF(ISBLANK($A349),$B349,$A349),Radionuclide_specific,9,FALSE)*VLOOKUP($B$304,Other_food_cons,4,FALSE)*Other_F_local_coll</f>
        <v>0</v>
      </c>
      <c r="Q349" s="57">
        <f>Concentrations!Q97*VLOOKUP(IF(ISBLANK($A349),$B349,$A349),Radionuclide_specific,9,FALSE)*VLOOKUP($B$304,Other_food_cons,4,FALSE)*Other_F_local_coll</f>
        <v>0</v>
      </c>
      <c r="R349" s="60">
        <f>Concentrations!R97*VLOOKUP(IF(ISBLANK($A349),$B349,$A349),Radionuclide_specific,9,FALSE)*VLOOKUP($B$304,Other_food_cons,5,FALSE)*Other_F_local</f>
        <v>0</v>
      </c>
      <c r="S349" s="60">
        <f>Concentrations!S97*VLOOKUP(IF(ISBLANK($A349),$B349,$A349),Radionuclide_specific,9,FALSE)*VLOOKUP($B$304,Other_food_cons,5,FALSE)*Other_F_local_coll</f>
        <v>0</v>
      </c>
      <c r="T349" s="60">
        <f>Concentrations!T97*VLOOKUP(IF(ISBLANK($A349),$B349,$A349),Radionuclide_specific,9,FALSE)*VLOOKUP($B$304,Other_food_cons,5,FALSE)*Other_F_local_coll</f>
        <v>0</v>
      </c>
      <c r="U349" s="60">
        <f>Concentrations!U97*VLOOKUP(IF(ISBLANK($A349),$B349,$A349),Radionuclide_specific,9,FALSE)*VLOOKUP($B$304,Other_food_cons,5,FALSE)*Other_F_local_coll</f>
        <v>0</v>
      </c>
      <c r="V349" s="60">
        <f>Concentrations!V97*VLOOKUP(IF(ISBLANK($A349),$B349,$A349),Radionuclide_specific,9,FALSE)*VLOOKUP($B$304,Other_food_cons,5,FALSE)*Other_F_local_coll</f>
        <v>0</v>
      </c>
      <c r="W349" s="57">
        <f t="shared" si="236"/>
        <v>0</v>
      </c>
      <c r="X349" s="57">
        <f t="shared" si="237"/>
        <v>0</v>
      </c>
      <c r="Y349" s="57">
        <f t="shared" si="238"/>
        <v>0</v>
      </c>
      <c r="Z349" s="57">
        <f t="shared" si="239"/>
        <v>0</v>
      </c>
      <c r="AA349" s="57">
        <f t="shared" si="240"/>
        <v>0</v>
      </c>
    </row>
    <row r="350" spans="1:27">
      <c r="A350" s="4" t="s">
        <v>15</v>
      </c>
      <c r="B350" s="107"/>
      <c r="C350" s="57">
        <f>Concentrations!C98*VLOOKUP(IF(ISBLANK($A350),$B350,$A350),Radionuclide_specific,9,FALSE)*VLOOKUP($B$304,Other_food_cons,2,FALSE)*Other_F_local</f>
        <v>8.8191434767102015E-12</v>
      </c>
      <c r="D350" s="57">
        <f>Concentrations!D98*VLOOKUP(IF(ISBLANK($A350),$B350,$A350),Radionuclide_specific,9,FALSE)*VLOOKUP($B$304,Other_food_cons,2,FALSE)*Other_F_local_coll</f>
        <v>1.3411779062285064E-12</v>
      </c>
      <c r="E350" s="57">
        <f>Concentrations!E98*VLOOKUP(IF(ISBLANK($A350),$B350,$A350),Radionuclide_specific,9,FALSE)*VLOOKUP($B$304,Other_food_cons,2,FALSE)*Other_F_local_coll</f>
        <v>1.0532017338000142E-13</v>
      </c>
      <c r="F350" s="57">
        <f>Concentrations!F98*VLOOKUP(IF(ISBLANK($A350),$B350,$A350),Radionuclide_specific,9,FALSE)*VLOOKUP($B$304,Other_food_cons,2,FALSE)*Other_F_local_coll</f>
        <v>2.8670592219069053E-14</v>
      </c>
      <c r="G350" s="57">
        <f>Concentrations!G98*VLOOKUP(IF(ISBLANK($A350),$B350,$A350),Radionuclide_specific,9,FALSE)*VLOOKUP($B$304,Other_food_cons,2,FALSE)*Other_F_local_coll</f>
        <v>1.3880699110498956E-14</v>
      </c>
      <c r="H350" s="44">
        <f>Concentrations!H98*VLOOKUP(IF(ISBLANK($A350),$B350,$A350),Radionuclide_specific,9,FALSE)*VLOOKUP($B$304,Other_food_cons,3,FALSE)*Other_F_local</f>
        <v>1.7197072501430922E-10</v>
      </c>
      <c r="I350" s="44">
        <f>Concentrations!I98*VLOOKUP(IF(ISBLANK($A350),$B350,$A350),Radionuclide_specific,9,FALSE)*VLOOKUP($B$304,Other_food_cons,3,FALSE)*Other_F_local_coll</f>
        <v>2.6152577913759746E-11</v>
      </c>
      <c r="J350" s="44">
        <f>Concentrations!J98*VLOOKUP(IF(ISBLANK($A350),$B350,$A350),Radionuclide_specific,9,FALSE)*VLOOKUP($B$304,Other_food_cons,3,FALSE)*Other_F_local_coll</f>
        <v>2.0537126561805183E-12</v>
      </c>
      <c r="K350" s="44">
        <f>Concentrations!K98*VLOOKUP(IF(ISBLANK($A350),$B350,$A350),Radionuclide_specific,9,FALSE)*VLOOKUP($B$304,Other_food_cons,3,FALSE)*Other_F_local_coll</f>
        <v>5.5906818428836133E-13</v>
      </c>
      <c r="L350" s="44">
        <f>Concentrations!L98*VLOOKUP(IF(ISBLANK($A350),$B350,$A350),Radionuclide_specific,9,FALSE)*VLOOKUP($B$304,Other_food_cons,3,FALSE)*Other_F_local_coll</f>
        <v>2.706695832811682E-13</v>
      </c>
      <c r="M350" s="57">
        <f>Concentrations!M98*VLOOKUP(IF(ISBLANK($A350),$B350,$A350),Radionuclide_specific,9,FALSE)*VLOOKUP($B$304,Other_food_cons,4,FALSE)*Other_F_local</f>
        <v>6.9275275944941789E-14</v>
      </c>
      <c r="N350" s="57">
        <f>Concentrations!N98*VLOOKUP(IF(ISBLANK($A350),$B350,$A350),Radionuclide_specific,9,FALSE)*VLOOKUP($B$304,Other_food_cons,4,FALSE)*Other_F_local_coll</f>
        <v>1.0535089920081148E-14</v>
      </c>
      <c r="O350" s="57">
        <f>Concentrations!O98*VLOOKUP(IF(ISBLANK($A350),$B350,$A350),Radionuclide_specific,9,FALSE)*VLOOKUP($B$304,Other_food_cons,4,FALSE)*Other_F_local_coll</f>
        <v>8.2730075689735387E-16</v>
      </c>
      <c r="P350" s="57">
        <f>Concentrations!P98*VLOOKUP(IF(ISBLANK($A350),$B350,$A350),Radionuclide_specific,9,FALSE)*VLOOKUP($B$304,Other_food_cons,4,FALSE)*Other_F_local_coll</f>
        <v>2.2521044052928897E-16</v>
      </c>
      <c r="Q350" s="57">
        <f>Concentrations!Q98*VLOOKUP(IF(ISBLANK($A350),$B350,$A350),Radionuclide_specific,9,FALSE)*VLOOKUP($B$304,Other_food_cons,4,FALSE)*Other_F_local_coll</f>
        <v>1.0903431424241032E-16</v>
      </c>
      <c r="R350" s="60">
        <f>Concentrations!R98*VLOOKUP(IF(ISBLANK($A350),$B350,$A350),Radionuclide_specific,9,FALSE)*VLOOKUP($B$304,Other_food_cons,5,FALSE)*Other_F_local</f>
        <v>2.6015219484355966E-12</v>
      </c>
      <c r="S350" s="60">
        <f>Concentrations!S98*VLOOKUP(IF(ISBLANK($A350),$B350,$A350),Radionuclide_specific,9,FALSE)*VLOOKUP($B$304,Other_food_cons,5,FALSE)*Other_F_local_coll</f>
        <v>3.9562841550593491E-13</v>
      </c>
      <c r="T350" s="60">
        <f>Concentrations!T98*VLOOKUP(IF(ISBLANK($A350),$B350,$A350),Radionuclide_specific,9,FALSE)*VLOOKUP($B$304,Other_food_cons,5,FALSE)*Other_F_local_coll</f>
        <v>3.1067953864758251E-14</v>
      </c>
      <c r="U350" s="60">
        <f>Concentrations!U98*VLOOKUP(IF(ISBLANK($A350),$B350,$A350),Radionuclide_specific,9,FALSE)*VLOOKUP($B$304,Other_food_cons,5,FALSE)*Other_F_local_coll</f>
        <v>8.4574171096690435E-15</v>
      </c>
      <c r="V350" s="60">
        <f>Concentrations!V98*VLOOKUP(IF(ISBLANK($A350),$B350,$A350),Radionuclide_specific,9,FALSE)*VLOOKUP($B$304,Other_food_cons,5,FALSE)*Other_F_local_coll</f>
        <v>4.0946089028890523E-15</v>
      </c>
      <c r="W350" s="57">
        <f t="shared" si="236"/>
        <v>1.8346066571539997E-10</v>
      </c>
      <c r="X350" s="57">
        <f t="shared" si="237"/>
        <v>2.7899919325414265E-11</v>
      </c>
      <c r="Y350" s="57">
        <f t="shared" si="238"/>
        <v>2.1909280841821753E-12</v>
      </c>
      <c r="Z350" s="57">
        <f t="shared" si="239"/>
        <v>5.9642140405762867E-13</v>
      </c>
      <c r="AA350" s="57">
        <f t="shared" si="240"/>
        <v>2.8875392560879862E-13</v>
      </c>
    </row>
    <row r="351" spans="1:27">
      <c r="A351" s="4" t="s">
        <v>22</v>
      </c>
      <c r="B351" s="107"/>
      <c r="C351" s="57">
        <f>Concentrations!C99*VLOOKUP(IF(ISBLANK($A351),$B351,$A351),Radionuclide_specific,9,FALSE)*VLOOKUP($B$304,Other_food_cons,2,FALSE)*Other_F_local</f>
        <v>8.8191434227152341E-12</v>
      </c>
      <c r="D351" s="57">
        <f>Concentrations!D99*VLOOKUP(IF(ISBLANK($A351),$B351,$A351),Radionuclide_specific,9,FALSE)*VLOOKUP($B$304,Other_food_cons,2,FALSE)*Other_F_local_coll</f>
        <v>1.3411778241152541E-12</v>
      </c>
      <c r="E351" s="57">
        <f>Concentrations!E99*VLOOKUP(IF(ISBLANK($A351),$B351,$A351),Radionuclide_specific,9,FALSE)*VLOOKUP($B$304,Other_food_cons,2,FALSE)*Other_F_local_coll</f>
        <v>1.0532013469081364E-13</v>
      </c>
      <c r="F351" s="57">
        <f>Concentrations!F99*VLOOKUP(IF(ISBLANK($A351),$B351,$A351),Radionuclide_specific,9,FALSE)*VLOOKUP($B$304,Other_food_cons,2,FALSE)*Other_F_local_coll</f>
        <v>2.8670565888842265E-14</v>
      </c>
      <c r="G351" s="57">
        <f>Concentrations!G99*VLOOKUP(IF(ISBLANK($A351),$B351,$A351),Radionuclide_specific,9,FALSE)*VLOOKUP($B$304,Other_food_cons,2,FALSE)*Other_F_local_coll</f>
        <v>1.3880677864463942E-14</v>
      </c>
      <c r="H351" s="44">
        <f>Concentrations!H99*VLOOKUP(IF(ISBLANK($A351),$B351,$A351),Radionuclide_specific,9,FALSE)*VLOOKUP($B$304,Other_food_cons,3,FALSE)*Other_F_local</f>
        <v>1.7197072396142312E-10</v>
      </c>
      <c r="I351" s="44">
        <f>Concentrations!I99*VLOOKUP(IF(ISBLANK($A351),$B351,$A351),Radionuclide_specific,9,FALSE)*VLOOKUP($B$304,Other_food_cons,3,FALSE)*Other_F_local_coll</f>
        <v>2.6152576312575277E-11</v>
      </c>
      <c r="J351" s="44">
        <f>Concentrations!J99*VLOOKUP(IF(ISBLANK($A351),$B351,$A351),Radionuclide_specific,9,FALSE)*VLOOKUP($B$304,Other_food_cons,3,FALSE)*Other_F_local_coll</f>
        <v>2.0537119017526431E-12</v>
      </c>
      <c r="K351" s="44">
        <f>Concentrations!K99*VLOOKUP(IF(ISBLANK($A351),$B351,$A351),Radionuclide_specific,9,FALSE)*VLOOKUP($B$304,Other_food_cons,3,FALSE)*Other_F_local_coll</f>
        <v>5.5906767085662013E-13</v>
      </c>
      <c r="L351" s="44">
        <f>Concentrations!L99*VLOOKUP(IF(ISBLANK($A351),$B351,$A351),Radionuclide_specific,9,FALSE)*VLOOKUP($B$304,Other_food_cons,3,FALSE)*Other_F_local_coll</f>
        <v>2.7066916898968348E-13</v>
      </c>
      <c r="M351" s="57">
        <f>Concentrations!M99*VLOOKUP(IF(ISBLANK($A351),$B351,$A351),Radionuclide_specific,9,FALSE)*VLOOKUP($B$304,Other_food_cons,4,FALSE)*Other_F_local</f>
        <v>6.9275275520805775E-14</v>
      </c>
      <c r="N351" s="57">
        <f>Concentrations!N99*VLOOKUP(IF(ISBLANK($A351),$B351,$A351),Radionuclide_specific,9,FALSE)*VLOOKUP($B$304,Other_food_cons,4,FALSE)*Other_F_local_coll</f>
        <v>1.0535089275073134E-14</v>
      </c>
      <c r="O351" s="57">
        <f>Concentrations!O99*VLOOKUP(IF(ISBLANK($A351),$B351,$A351),Radionuclide_specific,9,FALSE)*VLOOKUP($B$304,Other_food_cons,4,FALSE)*Other_F_local_coll</f>
        <v>8.273004529898184E-16</v>
      </c>
      <c r="P351" s="57">
        <f>Concentrations!P99*VLOOKUP(IF(ISBLANK($A351),$B351,$A351),Radionuclide_specific,9,FALSE)*VLOOKUP($B$304,Other_food_cons,4,FALSE)*Other_F_local_coll</f>
        <v>2.252102337026587E-16</v>
      </c>
      <c r="Q351" s="57">
        <f>Concentrations!Q99*VLOOKUP(IF(ISBLANK($A351),$B351,$A351),Radionuclide_specific,9,FALSE)*VLOOKUP($B$304,Other_food_cons,4,FALSE)*Other_F_local_coll</f>
        <v>1.0903414735262764E-16</v>
      </c>
      <c r="R351" s="60">
        <f>Concentrations!R99*VLOOKUP(IF(ISBLANK($A351),$B351,$A351),Radionuclide_specific,9,FALSE)*VLOOKUP($B$304,Other_food_cons,5,FALSE)*Other_F_local</f>
        <v>2.5985622943593761E-12</v>
      </c>
      <c r="S351" s="60">
        <f>Concentrations!S99*VLOOKUP(IF(ISBLANK($A351),$B351,$A351),Radionuclide_specific,9,FALSE)*VLOOKUP($B$304,Other_food_cons,5,FALSE)*Other_F_local_coll</f>
        <v>3.9517830210134498E-13</v>
      </c>
      <c r="T351" s="60">
        <f>Concentrations!T99*VLOOKUP(IF(ISBLANK($A351),$B351,$A351),Radionuclide_specific,9,FALSE)*VLOOKUP($B$304,Other_food_cons,5,FALSE)*Other_F_local_coll</f>
        <v>3.1032597807570124E-14</v>
      </c>
      <c r="U351" s="60">
        <f>Concentrations!U99*VLOOKUP(IF(ISBLANK($A351),$B351,$A351),Radionuclide_specific,9,FALSE)*VLOOKUP($B$304,Other_food_cons,5,FALSE)*Other_F_local_coll</f>
        <v>8.4477877165256376E-15</v>
      </c>
      <c r="V351" s="60">
        <f>Concentrations!V99*VLOOKUP(IF(ISBLANK($A351),$B351,$A351),Radionuclide_specific,9,FALSE)*VLOOKUP($B$304,Other_food_cons,5,FALSE)*Other_F_local_coll</f>
        <v>4.0899443846032467E-15</v>
      </c>
      <c r="W351" s="57">
        <f t="shared" si="236"/>
        <v>1.8345770495401855E-10</v>
      </c>
      <c r="X351" s="57">
        <f t="shared" si="237"/>
        <v>2.789946752806695E-11</v>
      </c>
      <c r="Y351" s="57">
        <f t="shared" si="238"/>
        <v>2.1908919347040169E-12</v>
      </c>
      <c r="Z351" s="57">
        <f t="shared" si="239"/>
        <v>5.964112346956907E-13</v>
      </c>
      <c r="AA351" s="57">
        <f t="shared" si="240"/>
        <v>2.887488253861033E-13</v>
      </c>
    </row>
    <row r="352" spans="1:27">
      <c r="A352" s="4" t="s">
        <v>8</v>
      </c>
      <c r="B352" s="107"/>
      <c r="C352" s="57">
        <f>Concentrations!C100*VLOOKUP(IF(ISBLANK($A352),$B352,$A352),Radionuclide_specific,9,FALSE)*VLOOKUP($B$304,Other_food_cons,2,FALSE)*Other_F_local</f>
        <v>1.0040254396839782E-11</v>
      </c>
      <c r="D352" s="57">
        <f>Concentrations!D100*VLOOKUP(IF(ISBLANK($A352),$B352,$A352),Radionuclide_specific,9,FALSE)*VLOOKUP($B$304,Other_food_cons,2,FALSE)*Other_F_local_coll</f>
        <v>1.5268775561024515E-12</v>
      </c>
      <c r="E352" s="57">
        <f>Concentrations!E100*VLOOKUP(IF(ISBLANK($A352),$B352,$A352),Radionuclide_specific,9,FALSE)*VLOOKUP($B$304,Other_food_cons,2,FALSE)*Other_F_local_coll</f>
        <v>1.1990206839672555E-13</v>
      </c>
      <c r="F352" s="57">
        <f>Concentrations!F100*VLOOKUP(IF(ISBLANK($A352),$B352,$A352),Radionuclide_specific,9,FALSE)*VLOOKUP($B$304,Other_food_cons,2,FALSE)*Other_F_local_coll</f>
        <v>3.2639755238658804E-14</v>
      </c>
      <c r="G352" s="57">
        <f>Concentrations!G100*VLOOKUP(IF(ISBLANK($A352),$B352,$A352),Radionuclide_specific,9,FALSE)*VLOOKUP($B$304,Other_food_cons,2,FALSE)*Other_F_local_coll</f>
        <v>1.5802148815107662E-14</v>
      </c>
      <c r="H352" s="44">
        <f>Concentrations!H100*VLOOKUP(IF(ISBLANK($A352),$B352,$A352),Radionuclide_specific,9,FALSE)*VLOOKUP($B$304,Other_food_cons,3,FALSE)*Other_F_local</f>
        <v>1.4257934693749441E-10</v>
      </c>
      <c r="I352" s="44">
        <f>Concentrations!I100*VLOOKUP(IF(ISBLANK($A352),$B352,$A352),Radionuclide_specific,9,FALSE)*VLOOKUP($B$304,Other_food_cons,3,FALSE)*Other_F_local_coll</f>
        <v>2.1682837525623606E-11</v>
      </c>
      <c r="J352" s="44">
        <f>Concentrations!J100*VLOOKUP(IF(ISBLANK($A352),$B352,$A352),Radionuclide_specific,9,FALSE)*VLOOKUP($B$304,Other_food_cons,3,FALSE)*Other_F_local_coll</f>
        <v>1.7027017377010707E-12</v>
      </c>
      <c r="K352" s="44">
        <f>Concentrations!K100*VLOOKUP(IF(ISBLANK($A352),$B352,$A352),Radionuclide_specific,9,FALSE)*VLOOKUP($B$304,Other_food_cons,3,FALSE)*Other_F_local_coll</f>
        <v>4.6350966839967984E-13</v>
      </c>
      <c r="L352" s="44">
        <f>Concentrations!L100*VLOOKUP(IF(ISBLANK($A352),$B352,$A352),Radionuclide_specific,9,FALSE)*VLOOKUP($B$304,Other_food_cons,3,FALSE)*Other_F_local_coll</f>
        <v>2.2440268634789896E-13</v>
      </c>
      <c r="M352" s="57">
        <f>Concentrations!M100*VLOOKUP(IF(ISBLANK($A352),$B352,$A352),Radionuclide_specific,9,FALSE)*VLOOKUP($B$304,Other_food_cons,4,FALSE)*Other_F_local</f>
        <v>2.9522591899067649E-14</v>
      </c>
      <c r="N352" s="57">
        <f>Concentrations!N100*VLOOKUP(IF(ISBLANK($A352),$B352,$A352),Radionuclide_specific,9,FALSE)*VLOOKUP($B$304,Other_food_cons,4,FALSE)*Other_F_local_coll</f>
        <v>4.4896654195183297E-15</v>
      </c>
      <c r="O352" s="57">
        <f>Concentrations!O100*VLOOKUP(IF(ISBLANK($A352),$B352,$A352),Radionuclide_specific,9,FALSE)*VLOOKUP($B$304,Other_food_cons,4,FALSE)*Other_F_local_coll</f>
        <v>3.5256276317508438E-16</v>
      </c>
      <c r="P352" s="57">
        <f>Concentrations!P100*VLOOKUP(IF(ISBLANK($A352),$B352,$A352),Radionuclide_specific,9,FALSE)*VLOOKUP($B$304,Other_food_cons,4,FALSE)*Other_F_local_coll</f>
        <v>9.5974677085839575E-17</v>
      </c>
      <c r="Q352" s="57">
        <f>Concentrations!Q100*VLOOKUP(IF(ISBLANK($A352),$B352,$A352),Radionuclide_specific,9,FALSE)*VLOOKUP($B$304,Other_food_cons,4,FALSE)*Other_F_local_coll</f>
        <v>4.6464997016768647E-17</v>
      </c>
      <c r="R352" s="60">
        <f>Concentrations!R100*VLOOKUP(IF(ISBLANK($A352),$B352,$A352),Radionuclide_specific,9,FALSE)*VLOOKUP($B$304,Other_food_cons,5,FALSE)*Other_F_local</f>
        <v>1.1104561014606437E-12</v>
      </c>
      <c r="S352" s="60">
        <f>Concentrations!S100*VLOOKUP(IF(ISBLANK($A352),$B352,$A352),Radionuclide_specific,9,FALSE)*VLOOKUP($B$304,Other_food_cons,5,FALSE)*Other_F_local_coll</f>
        <v>1.6887326071050153E-13</v>
      </c>
      <c r="T352" s="60">
        <f>Concentrations!T100*VLOOKUP(IF(ISBLANK($A352),$B352,$A352),Radionuclide_specific,9,FALSE)*VLOOKUP($B$304,Other_food_cons,5,FALSE)*Other_F_local_coll</f>
        <v>1.3261216117273246E-14</v>
      </c>
      <c r="U352" s="60">
        <f>Concentrations!U100*VLOOKUP(IF(ISBLANK($A352),$B352,$A352),Radionuclide_specific,9,FALSE)*VLOOKUP($B$304,Other_food_cons,5,FALSE)*Other_F_local_coll</f>
        <v>3.6099698197247836E-15</v>
      </c>
      <c r="V352" s="60">
        <f>Concentrations!V100*VLOOKUP(IF(ISBLANK($A352),$B352,$A352),Radionuclide_specific,9,FALSE)*VLOOKUP($B$304,Other_food_cons,5,FALSE)*Other_F_local_coll</f>
        <v>1.7477238996502493E-15</v>
      </c>
      <c r="W352" s="57">
        <f t="shared" si="236"/>
        <v>1.5375958002769389E-10</v>
      </c>
      <c r="X352" s="57">
        <f t="shared" si="237"/>
        <v>2.3383078007856077E-11</v>
      </c>
      <c r="Y352" s="57">
        <f t="shared" si="238"/>
        <v>1.8362175849782444E-12</v>
      </c>
      <c r="Z352" s="57">
        <f t="shared" si="239"/>
        <v>4.9985536813514924E-13</v>
      </c>
      <c r="AA352" s="57">
        <f t="shared" si="240"/>
        <v>2.4199902405967358E-13</v>
      </c>
    </row>
  </sheetData>
  <mergeCells count="49">
    <mergeCell ref="R255:V255"/>
    <mergeCell ref="W255:AA255"/>
    <mergeCell ref="A255:A256"/>
    <mergeCell ref="B255:B256"/>
    <mergeCell ref="C255:G255"/>
    <mergeCell ref="H255:L255"/>
    <mergeCell ref="M255:Q255"/>
    <mergeCell ref="R155:V155"/>
    <mergeCell ref="W155:AA155"/>
    <mergeCell ref="A205:A206"/>
    <mergeCell ref="B205:B206"/>
    <mergeCell ref="C205:G205"/>
    <mergeCell ref="H205:L205"/>
    <mergeCell ref="M205:Q205"/>
    <mergeCell ref="R205:V205"/>
    <mergeCell ref="W205:AA205"/>
    <mergeCell ref="A155:A156"/>
    <mergeCell ref="B155:B156"/>
    <mergeCell ref="C155:G155"/>
    <mergeCell ref="H155:L155"/>
    <mergeCell ref="M155:Q155"/>
    <mergeCell ref="R55:V55"/>
    <mergeCell ref="W55:AA55"/>
    <mergeCell ref="A105:A106"/>
    <mergeCell ref="B105:B106"/>
    <mergeCell ref="C105:G105"/>
    <mergeCell ref="H105:L105"/>
    <mergeCell ref="M105:Q105"/>
    <mergeCell ref="R105:V105"/>
    <mergeCell ref="W105:AA105"/>
    <mergeCell ref="A55:A56"/>
    <mergeCell ref="B55:B56"/>
    <mergeCell ref="C55:G55"/>
    <mergeCell ref="H55:L55"/>
    <mergeCell ref="M55:Q55"/>
    <mergeCell ref="W5:AA5"/>
    <mergeCell ref="M5:Q5"/>
    <mergeCell ref="R5:V5"/>
    <mergeCell ref="A5:A6"/>
    <mergeCell ref="B5:B6"/>
    <mergeCell ref="C5:G5"/>
    <mergeCell ref="H5:L5"/>
    <mergeCell ref="R305:V305"/>
    <mergeCell ref="W305:AA305"/>
    <mergeCell ref="A305:A306"/>
    <mergeCell ref="B305:B306"/>
    <mergeCell ref="C305:G305"/>
    <mergeCell ref="H305:L305"/>
    <mergeCell ref="M305:Q305"/>
  </mergeCells>
  <hyperlinks>
    <hyperlink ref="A2" location="Status!A1" display="Back to Status tab"/>
  </hyperlinks>
  <pageMargins left="0.70866141732283472" right="0.70866141732283472" top="0.74803149606299213" bottom="0.74803149606299213" header="0.31496062992125984" footer="0.31496062992125984"/>
  <pageSetup paperSize="9" scale="85" fitToWidth="0" fitToHeight="0" orientation="landscape" r:id="rId1"/>
  <headerFooter>
    <oddHeader>&amp;CANNEX A: METHODOLOGY FOR ESTIMATING PUBLIC EXPOSURES DUE TO RADIOACTIVE DISCHARGES</oddHeader>
    <oddFooter>&amp;L&amp;F#&amp;A&amp;CPage &amp;P of &amp;N&amp;RUNSCEAR 2016 Report</oddFooter>
  </headerFooter>
  <rowBreaks count="6" manualBreakCount="6">
    <brk id="52" max="16383" man="1"/>
    <brk id="102" max="16383" man="1"/>
    <brk id="152" max="16383" man="1"/>
    <brk id="202" max="16383" man="1"/>
    <brk id="252" max="16383" man="1"/>
    <brk id="302" max="16383" man="1"/>
  </rowBreaks>
  <colBreaks count="1" manualBreakCount="1">
    <brk id="17"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4" tint="0.59999389629810485"/>
  </sheetPr>
  <dimension ref="A1:AE352"/>
  <sheetViews>
    <sheetView zoomScaleNormal="100" workbookViewId="0">
      <pane xSplit="2" ySplit="2" topLeftCell="C3" activePane="bottomRight" state="frozen"/>
      <selection pane="topRight" activeCell="C1" sqref="C1"/>
      <selection pane="bottomLeft" activeCell="A3" sqref="A3"/>
      <selection pane="bottomRight"/>
    </sheetView>
  </sheetViews>
  <sheetFormatPr defaultRowHeight="11.25"/>
  <cols>
    <col min="1" max="1" width="14.6640625" style="2" customWidth="1"/>
    <col min="2" max="2" width="29.83203125" style="105" customWidth="1"/>
    <col min="3" max="3" width="9.33203125" style="2" customWidth="1"/>
    <col min="4" max="19" width="9.33203125" style="2"/>
    <col min="20" max="20" width="9.33203125" style="2" customWidth="1"/>
    <col min="21" max="25" width="9.33203125" style="2"/>
    <col min="26" max="26" width="9.5" style="2" customWidth="1"/>
    <col min="27" max="16384" width="9.33203125" style="2"/>
  </cols>
  <sheetData>
    <row r="1" spans="1:31" ht="15.75">
      <c r="B1" s="110"/>
      <c r="C1" s="26" t="s">
        <v>342</v>
      </c>
    </row>
    <row r="2" spans="1:31">
      <c r="A2" s="59" t="s">
        <v>18</v>
      </c>
      <c r="B2" s="111"/>
    </row>
    <row r="4" spans="1:31" s="104" customFormat="1" ht="12.75">
      <c r="A4" s="61" t="s">
        <v>96</v>
      </c>
      <c r="B4" s="61" t="s">
        <v>88</v>
      </c>
      <c r="C4" s="136" t="s">
        <v>103</v>
      </c>
      <c r="D4" s="136"/>
      <c r="E4" s="136"/>
      <c r="F4" s="136"/>
      <c r="G4" s="136"/>
      <c r="H4" s="136" t="s">
        <v>349</v>
      </c>
      <c r="I4" s="136"/>
      <c r="J4" s="136"/>
      <c r="K4" s="136"/>
      <c r="L4" s="136"/>
      <c r="M4" s="136"/>
      <c r="N4" s="136" t="s">
        <v>350</v>
      </c>
      <c r="O4" s="136"/>
      <c r="P4" s="136"/>
      <c r="Q4" s="136"/>
      <c r="R4" s="136"/>
      <c r="S4" s="136"/>
      <c r="T4" s="136" t="s">
        <v>252</v>
      </c>
      <c r="U4" s="136"/>
      <c r="V4" s="136"/>
      <c r="W4" s="136"/>
      <c r="X4" s="136"/>
      <c r="Y4" s="136"/>
      <c r="Z4" s="120"/>
    </row>
    <row r="5" spans="1:31" s="113" customFormat="1" ht="12.75" customHeight="1">
      <c r="A5" s="135" t="s">
        <v>165</v>
      </c>
      <c r="B5" s="135" t="s">
        <v>164</v>
      </c>
      <c r="C5" s="134" t="s">
        <v>189</v>
      </c>
      <c r="D5" s="134"/>
      <c r="E5" s="134"/>
      <c r="F5" s="134"/>
      <c r="G5" s="134"/>
      <c r="H5" s="133" t="s">
        <v>190</v>
      </c>
      <c r="I5" s="133"/>
      <c r="J5" s="133"/>
      <c r="K5" s="133"/>
      <c r="L5" s="133"/>
      <c r="M5" s="133"/>
      <c r="N5" s="134" t="s">
        <v>190</v>
      </c>
      <c r="O5" s="134"/>
      <c r="P5" s="134"/>
      <c r="Q5" s="134"/>
      <c r="R5" s="134"/>
      <c r="S5" s="134"/>
      <c r="T5" s="133" t="s">
        <v>190</v>
      </c>
      <c r="U5" s="133"/>
      <c r="V5" s="133"/>
      <c r="W5" s="133"/>
      <c r="X5" s="133"/>
      <c r="Y5" s="133"/>
      <c r="Z5" s="51"/>
      <c r="AA5" s="53"/>
      <c r="AB5" s="53"/>
      <c r="AC5" s="53"/>
      <c r="AD5" s="53"/>
      <c r="AE5" s="53"/>
    </row>
    <row r="6" spans="1:31" s="113" customFormat="1" ht="22.5">
      <c r="A6" s="135"/>
      <c r="B6" s="135"/>
      <c r="C6" s="62" t="str">
        <f>Other_x_typical &amp; " km"</f>
        <v>5 km</v>
      </c>
      <c r="D6" s="62" t="str">
        <f>Other_x_1 &amp; " km"</f>
        <v>50 km</v>
      </c>
      <c r="E6" s="62" t="str">
        <f>Other_x_2 &amp; " km"</f>
        <v>300 km</v>
      </c>
      <c r="F6" s="62" t="str">
        <f>Other_x_3 &amp; " km"</f>
        <v>750 km</v>
      </c>
      <c r="G6" s="62" t="str">
        <f>Other_x_4 &amp; " km"</f>
        <v>1250 km</v>
      </c>
      <c r="H6" s="54" t="s">
        <v>183</v>
      </c>
      <c r="I6" s="54" t="s">
        <v>104</v>
      </c>
      <c r="J6" s="54" t="s">
        <v>105</v>
      </c>
      <c r="K6" s="54" t="s">
        <v>106</v>
      </c>
      <c r="L6" s="54" t="s">
        <v>107</v>
      </c>
      <c r="M6" s="54" t="s">
        <v>108</v>
      </c>
      <c r="N6" s="62" t="s">
        <v>183</v>
      </c>
      <c r="O6" s="62" t="s">
        <v>104</v>
      </c>
      <c r="P6" s="62" t="s">
        <v>105</v>
      </c>
      <c r="Q6" s="62" t="s">
        <v>106</v>
      </c>
      <c r="R6" s="62" t="s">
        <v>107</v>
      </c>
      <c r="S6" s="62" t="s">
        <v>108</v>
      </c>
      <c r="T6" s="54" t="s">
        <v>183</v>
      </c>
      <c r="U6" s="54" t="s">
        <v>104</v>
      </c>
      <c r="V6" s="54" t="s">
        <v>105</v>
      </c>
      <c r="W6" s="54" t="s">
        <v>106</v>
      </c>
      <c r="X6" s="54" t="s">
        <v>107</v>
      </c>
      <c r="Y6" s="54" t="s">
        <v>108</v>
      </c>
      <c r="Z6" s="53"/>
      <c r="AA6" s="53"/>
      <c r="AB6" s="53"/>
      <c r="AC6" s="53"/>
      <c r="AD6" s="53"/>
      <c r="AE6" s="53"/>
    </row>
    <row r="7" spans="1:31">
      <c r="A7" s="4" t="s">
        <v>53</v>
      </c>
      <c r="B7" s="107"/>
      <c r="C7" s="57">
        <f>'Ind dose in plume'!C6+'Ind dose in plume'!H6+'Ind dose deposit'!C6+'Ind dose food'!W7</f>
        <v>2.5237440379672015E-14</v>
      </c>
      <c r="D7" s="57">
        <f>'Ind dose in plume'!D6+'Ind dose in plume'!I6+'Ind dose deposit'!D6+'Ind dose food'!X7</f>
        <v>1.5923110730082903E-15</v>
      </c>
      <c r="E7" s="57">
        <f>'Ind dose in plume'!E6+'Ind dose in plume'!J6+'Ind dose deposit'!E6+'Ind dose food'!Y7</f>
        <v>1.8541710646412697E-16</v>
      </c>
      <c r="F7" s="57">
        <f>'Ind dose in plume'!F6+'Ind dose in plume'!K6+'Ind dose deposit'!F6+'Ind dose food'!Z7</f>
        <v>6.1723121494373134E-17</v>
      </c>
      <c r="G7" s="57">
        <f>'Ind dose in plume'!G6+'Ind dose in plume'!L6+'Ind dose deposit'!G6+'Ind dose food'!AA7</f>
        <v>3.3422285985988751E-17</v>
      </c>
      <c r="H7" s="60">
        <f t="shared" ref="H7:H39" si="0">D7*VLOOKUP($B$4,Other_pop_inland,3,FALSE)</f>
        <v>0</v>
      </c>
      <c r="I7" s="60">
        <f t="shared" ref="I7:I39" si="1">E7*VLOOKUP($B$4,Other_pop_inland,4,FALSE)</f>
        <v>0</v>
      </c>
      <c r="J7" s="60">
        <f t="shared" ref="J7:J39" si="2">F7*VLOOKUP($B$4,Other_pop_inland,5,FALSE)</f>
        <v>0</v>
      </c>
      <c r="K7" s="60">
        <f t="shared" ref="K7:K39" si="3">G7*VLOOKUP($B$4,Other_pop_inland,6,FALSE)</f>
        <v>0</v>
      </c>
      <c r="L7" s="60">
        <f>H7</f>
        <v>0</v>
      </c>
      <c r="M7" s="60">
        <f>SUM(I7:K7)</f>
        <v>0</v>
      </c>
      <c r="N7" s="57">
        <f t="shared" ref="N7:N39" si="4">D7*VLOOKUP($B$4,Other_pop_coastal,3,FALSE)</f>
        <v>6.2325268709935966E-9</v>
      </c>
      <c r="O7" s="57">
        <f t="shared" ref="O7:O39" si="5">E7*VLOOKUP($B$4,Other_pop_coastal,4,FALSE)</f>
        <v>2.0897027066405208E-10</v>
      </c>
      <c r="P7" s="57">
        <f t="shared" ref="P7:P39" si="6">F7*VLOOKUP($B$4,Other_pop_coastal,5,FALSE)</f>
        <v>5.3648613842097926E-10</v>
      </c>
      <c r="Q7" s="57">
        <f t="shared" ref="Q7:Q39" si="7">G7*VLOOKUP($B$4,Other_pop_coastal,6,FALSE)</f>
        <v>1.1462589754801087E-9</v>
      </c>
      <c r="R7" s="57">
        <f>N7</f>
        <v>6.2325268709935966E-9</v>
      </c>
      <c r="S7" s="57">
        <f>SUM(O7:Q7)</f>
        <v>1.8917153845651398E-9</v>
      </c>
      <c r="T7" s="60">
        <f t="shared" ref="T7:T39" si="8">D7*VLOOKUP($B$4,Other_pop_generic,3,FALSE)</f>
        <v>3.9449309006787747E-9</v>
      </c>
      <c r="U7" s="60">
        <f t="shared" ref="U7:U39" si="9">E7*VLOOKUP($B$4,Other_pop_generic,4,FALSE)</f>
        <v>1.1024845863910747E-8</v>
      </c>
      <c r="V7" s="60">
        <f t="shared" ref="V7:V39" si="10">F7*VLOOKUP($B$4,Other_pop_generic,5,FALSE)</f>
        <v>1.1468869999573024E-8</v>
      </c>
      <c r="W7" s="60">
        <f t="shared" ref="W7:W39" si="11">G7*VLOOKUP($B$4,Other_pop_generic,6,FALSE)</f>
        <v>1.0350412286930987E-8</v>
      </c>
      <c r="X7" s="60">
        <f>T7</f>
        <v>3.9449309006787747E-9</v>
      </c>
      <c r="Y7" s="60">
        <f>SUM(U7:W7)</f>
        <v>3.2844128150414761E-8</v>
      </c>
    </row>
    <row r="8" spans="1:31">
      <c r="A8" s="4"/>
      <c r="B8" s="107" t="s">
        <v>38</v>
      </c>
      <c r="C8" s="57">
        <f>'Ind dose in plume'!C7+'Ind dose in plume'!H7+'Ind dose deposit'!C7+'Ind dose food'!W8</f>
        <v>1.2199779608168216E-14</v>
      </c>
      <c r="D8" s="57">
        <f>'Ind dose in plume'!D7+'Ind dose in plume'!I7+'Ind dose deposit'!D7+'Ind dose food'!X8</f>
        <v>3.0788929251310145E-15</v>
      </c>
      <c r="E8" s="57">
        <f>'Ind dose in plume'!E7+'Ind dose in plume'!J7+'Ind dose deposit'!E7+'Ind dose food'!Y8</f>
        <v>3.5852254434940574E-16</v>
      </c>
      <c r="F8" s="57">
        <f>'Ind dose in plume'!F7+'Ind dose in plume'!K7+'Ind dose deposit'!F7+'Ind dose food'!Z8</f>
        <v>1.1934783680615535E-16</v>
      </c>
      <c r="G8" s="57">
        <f>'Ind dose in plume'!G7+'Ind dose in plume'!L7+'Ind dose deposit'!G7+'Ind dose food'!AA8</f>
        <v>6.4625337101722486E-17</v>
      </c>
      <c r="H8" s="60">
        <f t="shared" si="0"/>
        <v>0</v>
      </c>
      <c r="I8" s="60">
        <f t="shared" si="1"/>
        <v>0</v>
      </c>
      <c r="J8" s="60">
        <f t="shared" si="2"/>
        <v>0</v>
      </c>
      <c r="K8" s="60">
        <f t="shared" si="3"/>
        <v>0</v>
      </c>
      <c r="L8" s="60">
        <f t="shared" ref="L8:L52" si="12">H8</f>
        <v>0</v>
      </c>
      <c r="M8" s="60">
        <f t="shared" ref="M8:M52" si="13">SUM(I8:K8)</f>
        <v>0</v>
      </c>
      <c r="N8" s="57">
        <f t="shared" si="4"/>
        <v>1.2051214875079385E-8</v>
      </c>
      <c r="O8" s="57">
        <f t="shared" si="5"/>
        <v>4.0406494611302208E-10</v>
      </c>
      <c r="P8" s="57">
        <f t="shared" si="6"/>
        <v>1.0373496762128036E-9</v>
      </c>
      <c r="Q8" s="57">
        <f t="shared" si="7"/>
        <v>2.2164065236989383E-9</v>
      </c>
      <c r="R8" s="57">
        <f t="shared" ref="R8:R52" si="14">N8</f>
        <v>1.2051214875079385E-8</v>
      </c>
      <c r="S8" s="57">
        <f t="shared" ref="S8:S52" si="15">SUM(O8:Q8)</f>
        <v>3.657821146024764E-9</v>
      </c>
      <c r="T8" s="60">
        <f t="shared" si="8"/>
        <v>7.6279189701818788E-9</v>
      </c>
      <c r="U8" s="60">
        <f t="shared" si="9"/>
        <v>2.1317643585135073E-8</v>
      </c>
      <c r="V8" s="60">
        <f t="shared" si="10"/>
        <v>2.217620871920476E-8</v>
      </c>
      <c r="W8" s="60">
        <f t="shared" si="11"/>
        <v>2.00135587214214E-8</v>
      </c>
      <c r="X8" s="60">
        <f t="shared" ref="X8:X52" si="16">T8</f>
        <v>7.6279189701818788E-9</v>
      </c>
      <c r="Y8" s="60">
        <f t="shared" ref="Y8:Y52" si="17">SUM(U8:W8)</f>
        <v>6.3507411025761233E-8</v>
      </c>
    </row>
    <row r="9" spans="1:31">
      <c r="A9" s="4"/>
      <c r="B9" s="107" t="s">
        <v>54</v>
      </c>
      <c r="C9" s="57">
        <f>'Ind dose in plume'!C8+'Ind dose in plume'!H8+'Ind dose deposit'!C8+'Ind dose food'!W9</f>
        <v>4.6001907958359876E-15</v>
      </c>
      <c r="D9" s="57">
        <f>'Ind dose in plume'!D8+'Ind dose in plume'!I8+'Ind dose deposit'!D8+'Ind dose food'!X9</f>
        <v>1.1609631772420899E-15</v>
      </c>
      <c r="E9" s="57">
        <f>'Ind dose in plume'!E8+'Ind dose in plume'!J8+'Ind dose deposit'!E8+'Ind dose food'!Y9</f>
        <v>1.3518868058170374E-16</v>
      </c>
      <c r="F9" s="57">
        <f>'Ind dose in plume'!F8+'Ind dose in plume'!K8+'Ind dose deposit'!F8+'Ind dose food'!Z9</f>
        <v>4.5002683492005021E-17</v>
      </c>
      <c r="G9" s="57">
        <f>'Ind dose in plume'!G8+'Ind dose in plume'!L8+'Ind dose deposit'!G8+'Ind dose food'!AA9</f>
        <v>2.4368381270928499E-17</v>
      </c>
      <c r="H9" s="60">
        <f t="shared" si="0"/>
        <v>0</v>
      </c>
      <c r="I9" s="60">
        <f t="shared" si="1"/>
        <v>0</v>
      </c>
      <c r="J9" s="60">
        <f t="shared" si="2"/>
        <v>0</v>
      </c>
      <c r="K9" s="60">
        <f t="shared" si="3"/>
        <v>0</v>
      </c>
      <c r="L9" s="60">
        <f t="shared" si="12"/>
        <v>0</v>
      </c>
      <c r="M9" s="60">
        <f t="shared" si="13"/>
        <v>0</v>
      </c>
      <c r="N9" s="57">
        <f t="shared" si="4"/>
        <v>4.5441712496071761E-9</v>
      </c>
      <c r="O9" s="57">
        <f t="shared" si="5"/>
        <v>1.523614282986364E-10</v>
      </c>
      <c r="P9" s="57">
        <f t="shared" si="6"/>
        <v>3.9115513442411211E-10</v>
      </c>
      <c r="Q9" s="57">
        <f t="shared" si="7"/>
        <v>8.357440230579377E-10</v>
      </c>
      <c r="R9" s="57">
        <f t="shared" si="14"/>
        <v>4.5441712496071761E-9</v>
      </c>
      <c r="S9" s="57">
        <f t="shared" si="15"/>
        <v>1.3792605857806861E-9</v>
      </c>
      <c r="T9" s="60">
        <f t="shared" si="8"/>
        <v>2.8762718479372682E-9</v>
      </c>
      <c r="U9" s="60">
        <f t="shared" si="9"/>
        <v>8.038278637721623E-9</v>
      </c>
      <c r="V9" s="60">
        <f t="shared" si="10"/>
        <v>8.3620191932254836E-9</v>
      </c>
      <c r="W9" s="60">
        <f t="shared" si="11"/>
        <v>7.5465452310764678E-9</v>
      </c>
      <c r="X9" s="60">
        <f t="shared" si="16"/>
        <v>2.8762718479372682E-9</v>
      </c>
      <c r="Y9" s="60">
        <f t="shared" si="17"/>
        <v>2.3946843062023573E-8</v>
      </c>
    </row>
    <row r="10" spans="1:31">
      <c r="A10" s="4" t="s">
        <v>9</v>
      </c>
      <c r="B10" s="107"/>
      <c r="C10" s="57">
        <f>'Ind dose in plume'!C9+'Ind dose in plume'!H9+'Ind dose deposit'!C9+'Ind dose food'!W10</f>
        <v>3.2797771785210304E-12</v>
      </c>
      <c r="D10" s="57">
        <f>'Ind dose in plume'!D9+'Ind dose in plume'!I9+'Ind dose deposit'!D9+'Ind dose food'!X10</f>
        <v>4.2518698667320976E-13</v>
      </c>
      <c r="E10" s="57">
        <f>'Ind dose in plume'!E9+'Ind dose in plume'!J9+'Ind dose deposit'!E9+'Ind dose food'!Y10</f>
        <v>3.4607322907863274E-14</v>
      </c>
      <c r="F10" s="57">
        <f>'Ind dose in plume'!F9+'Ind dose in plume'!K9+'Ind dose deposit'!F9+'Ind dose food'!Z10</f>
        <v>9.5951466822954286E-15</v>
      </c>
      <c r="G10" s="57">
        <f>'Ind dose in plume'!G9+'Ind dose in plume'!L9+'Ind dose deposit'!G9+'Ind dose food'!AA10</f>
        <v>4.6931339760704581E-15</v>
      </c>
      <c r="H10" s="60">
        <f t="shared" si="0"/>
        <v>0</v>
      </c>
      <c r="I10" s="60">
        <f t="shared" si="1"/>
        <v>0</v>
      </c>
      <c r="J10" s="60">
        <f t="shared" si="2"/>
        <v>0</v>
      </c>
      <c r="K10" s="60">
        <f t="shared" si="3"/>
        <v>0</v>
      </c>
      <c r="L10" s="60">
        <f t="shared" si="12"/>
        <v>0</v>
      </c>
      <c r="M10" s="60">
        <f t="shared" si="13"/>
        <v>0</v>
      </c>
      <c r="N10" s="57">
        <f t="shared" si="4"/>
        <v>1.6642409668300906E-6</v>
      </c>
      <c r="O10" s="57">
        <f t="shared" si="5"/>
        <v>3.900342192220333E-8</v>
      </c>
      <c r="P10" s="57">
        <f t="shared" si="6"/>
        <v>8.3399268645815689E-8</v>
      </c>
      <c r="Q10" s="57">
        <f t="shared" si="7"/>
        <v>1.6095688204740452E-7</v>
      </c>
      <c r="R10" s="57">
        <f t="shared" si="14"/>
        <v>1.6642409668300906E-6</v>
      </c>
      <c r="S10" s="57">
        <f t="shared" si="15"/>
        <v>2.8335957261542354E-7</v>
      </c>
      <c r="T10" s="60">
        <f t="shared" si="8"/>
        <v>1.0533954770060852E-6</v>
      </c>
      <c r="U10" s="60">
        <f t="shared" si="9"/>
        <v>2.0577411011189384E-6</v>
      </c>
      <c r="V10" s="60">
        <f t="shared" si="10"/>
        <v>1.782889252224756E-6</v>
      </c>
      <c r="W10" s="60">
        <f t="shared" si="11"/>
        <v>1.4533976398411786E-6</v>
      </c>
      <c r="X10" s="60">
        <f t="shared" si="16"/>
        <v>1.0533954770060852E-6</v>
      </c>
      <c r="Y10" s="60">
        <f t="shared" si="17"/>
        <v>5.2940279931848733E-6</v>
      </c>
    </row>
    <row r="11" spans="1:31">
      <c r="A11" s="4" t="s">
        <v>268</v>
      </c>
      <c r="B11" s="107"/>
      <c r="C11" s="57">
        <f>'Ind dose in plume'!C10+'Ind dose in plume'!H10+'Ind dose deposit'!C10+'Ind dose food'!W11</f>
        <v>5.1268559530856053E-12</v>
      </c>
      <c r="D11" s="57">
        <f>'Ind dose in plume'!D10+'Ind dose in plume'!I10+'Ind dose deposit'!D10+'Ind dose food'!X11</f>
        <v>7.1535566146469613E-13</v>
      </c>
      <c r="E11" s="57">
        <f>'Ind dose in plume'!E10+'Ind dose in plume'!J10+'Ind dose deposit'!E10+'Ind dose food'!Y11</f>
        <v>5.5534962105035303E-14</v>
      </c>
      <c r="F11" s="57">
        <f>'Ind dose in plume'!F10+'Ind dose in plume'!K10+'Ind dose deposit'!F10+'Ind dose food'!Z11</f>
        <v>1.4809019118417039E-14</v>
      </c>
      <c r="G11" s="57">
        <f>'Ind dose in plume'!G10+'Ind dose in plume'!L10+'Ind dose deposit'!G10+'Ind dose food'!AA11</f>
        <v>7.0071198050375287E-15</v>
      </c>
      <c r="H11" s="60">
        <f t="shared" ref="H11" si="18">D11*VLOOKUP($B$4,Other_pop_inland,3,FALSE)</f>
        <v>0</v>
      </c>
      <c r="I11" s="60">
        <f t="shared" ref="I11" si="19">E11*VLOOKUP($B$4,Other_pop_inland,4,FALSE)</f>
        <v>0</v>
      </c>
      <c r="J11" s="60">
        <f t="shared" ref="J11" si="20">F11*VLOOKUP($B$4,Other_pop_inland,5,FALSE)</f>
        <v>0</v>
      </c>
      <c r="K11" s="60">
        <f t="shared" ref="K11" si="21">G11*VLOOKUP($B$4,Other_pop_inland,6,FALSE)</f>
        <v>0</v>
      </c>
      <c r="L11" s="60">
        <f t="shared" ref="L11" si="22">H11</f>
        <v>0</v>
      </c>
      <c r="M11" s="60">
        <f t="shared" ref="M11" si="23">SUM(I11:K11)</f>
        <v>0</v>
      </c>
      <c r="N11" s="57">
        <f t="shared" ref="N11" si="24">D11*VLOOKUP($B$4,Other_pop_coastal,3,FALSE)</f>
        <v>2.8000014934097641E-6</v>
      </c>
      <c r="O11" s="57">
        <f t="shared" ref="O11" si="25">E11*VLOOKUP($B$4,Other_pop_coastal,4,FALSE)</f>
        <v>6.2589457271313728E-8</v>
      </c>
      <c r="P11" s="57">
        <f t="shared" ref="P11" si="26">F11*VLOOKUP($B$4,Other_pop_coastal,5,FALSE)</f>
        <v>1.2871729893580136E-7</v>
      </c>
      <c r="Q11" s="57">
        <f t="shared" ref="Q11" si="27">G11*VLOOKUP($B$4,Other_pop_coastal,6,FALSE)</f>
        <v>2.4031791159215895E-7</v>
      </c>
      <c r="R11" s="57">
        <f t="shared" ref="R11" si="28">N11</f>
        <v>2.8000014934097641E-6</v>
      </c>
      <c r="S11" s="57">
        <f t="shared" ref="S11" si="29">SUM(O11:Q11)</f>
        <v>4.3162466779927404E-7</v>
      </c>
      <c r="T11" s="60">
        <f t="shared" ref="T11" si="30">D11*VLOOKUP($B$4,Other_pop_generic,3,FALSE)</f>
        <v>1.7722847637779954E-6</v>
      </c>
      <c r="U11" s="60">
        <f t="shared" ref="U11" si="31">E11*VLOOKUP($B$4,Other_pop_generic,4,FALSE)</f>
        <v>3.3020922877177708E-6</v>
      </c>
      <c r="V11" s="60">
        <f t="shared" ref="V11" si="32">F11*VLOOKUP($B$4,Other_pop_generic,5,FALSE)</f>
        <v>2.7516870660178764E-6</v>
      </c>
      <c r="W11" s="60">
        <f t="shared" ref="W11" si="33">G11*VLOOKUP($B$4,Other_pop_generic,6,FALSE)</f>
        <v>2.1700065326609436E-6</v>
      </c>
      <c r="X11" s="60">
        <f t="shared" ref="X11" si="34">T11</f>
        <v>1.7722847637779954E-6</v>
      </c>
      <c r="Y11" s="60">
        <f t="shared" ref="Y11" si="35">SUM(U11:W11)</f>
        <v>8.2237858863965908E-6</v>
      </c>
    </row>
    <row r="12" spans="1:31">
      <c r="A12" s="4" t="s">
        <v>19</v>
      </c>
      <c r="B12" s="107"/>
      <c r="C12" s="57">
        <f>'Ind dose in plume'!C11+'Ind dose in plume'!H11+'Ind dose deposit'!C11+'Ind dose food'!W12</f>
        <v>4.1514665749482462E-14</v>
      </c>
      <c r="D12" s="57">
        <f>'Ind dose in plume'!D11+'Ind dose in plume'!I11+'Ind dose deposit'!D11+'Ind dose food'!X12</f>
        <v>2.4457127441579842E-16</v>
      </c>
      <c r="E12" s="57">
        <f>'Ind dose in plume'!E11+'Ind dose in plume'!J11+'Ind dose deposit'!E11+'Ind dose food'!Y12</f>
        <v>5.4142026507976676E-23</v>
      </c>
      <c r="F12" s="57">
        <f>'Ind dose in plume'!F11+'Ind dose in plume'!K11+'Ind dose deposit'!F11+'Ind dose food'!Z12</f>
        <v>9.0791565916112163E-34</v>
      </c>
      <c r="G12" s="57">
        <f>'Ind dose in plume'!G11+'Ind dose in plume'!L11+'Ind dose deposit'!G11+'Ind dose food'!AA12</f>
        <v>1.7768392090976094E-45</v>
      </c>
      <c r="H12" s="60">
        <f t="shared" si="0"/>
        <v>0</v>
      </c>
      <c r="I12" s="60">
        <f t="shared" si="1"/>
        <v>0</v>
      </c>
      <c r="J12" s="60">
        <f t="shared" si="2"/>
        <v>0</v>
      </c>
      <c r="K12" s="60">
        <f t="shared" si="3"/>
        <v>0</v>
      </c>
      <c r="L12" s="60">
        <f t="shared" si="12"/>
        <v>0</v>
      </c>
      <c r="M12" s="60">
        <f t="shared" si="13"/>
        <v>0</v>
      </c>
      <c r="N12" s="57">
        <f t="shared" si="4"/>
        <v>9.5728596347057885E-10</v>
      </c>
      <c r="O12" s="57">
        <f t="shared" si="5"/>
        <v>6.1019579851231932E-17</v>
      </c>
      <c r="P12" s="57">
        <f t="shared" si="6"/>
        <v>7.891437668778502E-27</v>
      </c>
      <c r="Q12" s="57">
        <f t="shared" si="7"/>
        <v>6.0938916394496255E-38</v>
      </c>
      <c r="R12" s="57">
        <f t="shared" si="14"/>
        <v>9.5728596347057885E-10</v>
      </c>
      <c r="S12" s="57">
        <f t="shared" si="15"/>
        <v>6.1019579859123363E-17</v>
      </c>
      <c r="T12" s="60">
        <f t="shared" si="8"/>
        <v>6.0592229383827694E-10</v>
      </c>
      <c r="U12" s="60">
        <f t="shared" si="9"/>
        <v>3.2192687524529868E-15</v>
      </c>
      <c r="V12" s="60">
        <f t="shared" si="10"/>
        <v>1.6870123242948454E-25</v>
      </c>
      <c r="W12" s="60">
        <f t="shared" si="11"/>
        <v>5.5026213316032579E-37</v>
      </c>
      <c r="X12" s="60">
        <f t="shared" si="16"/>
        <v>6.0592229383827694E-10</v>
      </c>
      <c r="Y12" s="60">
        <f t="shared" si="17"/>
        <v>3.2192687526216879E-15</v>
      </c>
    </row>
    <row r="13" spans="1:31">
      <c r="A13" s="4" t="s">
        <v>262</v>
      </c>
      <c r="B13" s="107"/>
      <c r="C13" s="57">
        <f>'Ind dose in plume'!C12+'Ind dose in plume'!H12+'Ind dose deposit'!C12+'Ind dose food'!W13</f>
        <v>1.4827110507640774E-12</v>
      </c>
      <c r="D13" s="57">
        <f>'Ind dose in plume'!D12+'Ind dose in plume'!I12+'Ind dose deposit'!D12+'Ind dose food'!X13</f>
        <v>1.5533821633823129E-13</v>
      </c>
      <c r="E13" s="57">
        <f>'Ind dose in plume'!E12+'Ind dose in plume'!J12+'Ind dose deposit'!E12+'Ind dose food'!Y13</f>
        <v>1.2159336605592135E-14</v>
      </c>
      <c r="F13" s="57">
        <f>'Ind dose in plume'!F12+'Ind dose in plume'!K12+'Ind dose deposit'!F12+'Ind dose food'!Z13</f>
        <v>3.2909894157051312E-15</v>
      </c>
      <c r="G13" s="57">
        <f>'Ind dose in plume'!G12+'Ind dose in plume'!L12+'Ind dose deposit'!G12+'Ind dose food'!AA13</f>
        <v>1.5831204039597649E-15</v>
      </c>
      <c r="H13" s="60">
        <f t="shared" ref="H13:H14" si="36">D13*VLOOKUP($B$4,Other_pop_inland,3,FALSE)</f>
        <v>0</v>
      </c>
      <c r="I13" s="60">
        <f t="shared" ref="I13:I14" si="37">E13*VLOOKUP($B$4,Other_pop_inland,4,FALSE)</f>
        <v>0</v>
      </c>
      <c r="J13" s="60">
        <f t="shared" ref="J13:J14" si="38">F13*VLOOKUP($B$4,Other_pop_inland,5,FALSE)</f>
        <v>0</v>
      </c>
      <c r="K13" s="60">
        <f t="shared" ref="K13:K14" si="39">G13*VLOOKUP($B$4,Other_pop_inland,6,FALSE)</f>
        <v>0</v>
      </c>
      <c r="L13" s="60">
        <f t="shared" ref="L13:L14" si="40">H13</f>
        <v>0</v>
      </c>
      <c r="M13" s="60">
        <f t="shared" ref="M13:M14" si="41">SUM(I13:K13)</f>
        <v>0</v>
      </c>
      <c r="N13" s="57">
        <f t="shared" ref="N13:N14" si="42">D13*VLOOKUP($B$4,Other_pop_coastal,3,FALSE)</f>
        <v>6.080153707599083E-7</v>
      </c>
      <c r="O13" s="57">
        <f t="shared" ref="O13:O14" si="43">E13*VLOOKUP($B$4,Other_pop_coastal,4,FALSE)</f>
        <v>1.3703912815927293E-8</v>
      </c>
      <c r="P13" s="57">
        <f t="shared" ref="P13:P14" si="44">F13*VLOOKUP($B$4,Other_pop_coastal,5,FALSE)</f>
        <v>2.8604681041235342E-8</v>
      </c>
      <c r="Q13" s="57">
        <f t="shared" ref="Q13:Q14" si="45">G13*VLOOKUP($B$4,Other_pop_coastal,6,FALSE)</f>
        <v>5.4295088404943879E-8</v>
      </c>
      <c r="R13" s="57">
        <f t="shared" ref="R13:R14" si="46">N13</f>
        <v>6.080153707599083E-7</v>
      </c>
      <c r="S13" s="57">
        <f t="shared" ref="S13:S14" si="47">SUM(O13:Q13)</f>
        <v>9.6603682262106504E-8</v>
      </c>
      <c r="T13" s="60">
        <f t="shared" ref="T13:T14" si="48">D13*VLOOKUP($B$4,Other_pop_generic,3,FALSE)</f>
        <v>3.8484850107289467E-7</v>
      </c>
      <c r="U13" s="60">
        <f t="shared" ref="U13:U14" si="49">E13*VLOOKUP($B$4,Other_pop_generic,4,FALSE)</f>
        <v>7.2299052897795518E-7</v>
      </c>
      <c r="V13" s="60">
        <f t="shared" ref="V13:V14" si="50">F13*VLOOKUP($B$4,Other_pop_generic,5,FALSE)</f>
        <v>6.1150390428866731E-7</v>
      </c>
      <c r="W13" s="60">
        <f t="shared" ref="W13:W14" si="51">G13*VLOOKUP($B$4,Other_pop_generic,6,FALSE)</f>
        <v>4.9027014153686546E-7</v>
      </c>
      <c r="X13" s="60">
        <f t="shared" ref="X13:X14" si="52">T13</f>
        <v>3.8484850107289467E-7</v>
      </c>
      <c r="Y13" s="60">
        <f t="shared" ref="Y13:Y14" si="53">SUM(U13:W13)</f>
        <v>1.8247645748034877E-6</v>
      </c>
    </row>
    <row r="14" spans="1:31">
      <c r="A14" s="4" t="s">
        <v>261</v>
      </c>
      <c r="B14" s="107"/>
      <c r="C14" s="57">
        <f>'Ind dose in plume'!C13+'Ind dose in plume'!H13+'Ind dose deposit'!C13+'Ind dose food'!W14</f>
        <v>6.4295835079312292E-12</v>
      </c>
      <c r="D14" s="57">
        <f>'Ind dose in plume'!D13+'Ind dose in plume'!I13+'Ind dose deposit'!D13+'Ind dose food'!X14</f>
        <v>3.6102345733010349E-13</v>
      </c>
      <c r="E14" s="57">
        <f>'Ind dose in plume'!E13+'Ind dose in plume'!J13+'Ind dose deposit'!E13+'Ind dose food'!Y14</f>
        <v>2.795176665559503E-14</v>
      </c>
      <c r="F14" s="57">
        <f>'Ind dose in plume'!F13+'Ind dose in plume'!K13+'Ind dose deposit'!F13+'Ind dose food'!Z14</f>
        <v>7.4175752348585937E-15</v>
      </c>
      <c r="G14" s="57">
        <f>'Ind dose in plume'!G13+'Ind dose in plume'!L13+'Ind dose deposit'!G13+'Ind dose food'!AA14</f>
        <v>3.4908723554472031E-15</v>
      </c>
      <c r="H14" s="60">
        <f t="shared" si="36"/>
        <v>0</v>
      </c>
      <c r="I14" s="60">
        <f t="shared" si="37"/>
        <v>0</v>
      </c>
      <c r="J14" s="60">
        <f t="shared" si="38"/>
        <v>0</v>
      </c>
      <c r="K14" s="60">
        <f t="shared" si="39"/>
        <v>0</v>
      </c>
      <c r="L14" s="60">
        <f t="shared" si="40"/>
        <v>0</v>
      </c>
      <c r="M14" s="60">
        <f t="shared" si="41"/>
        <v>0</v>
      </c>
      <c r="N14" s="57">
        <f t="shared" si="42"/>
        <v>1.413095994250594E-6</v>
      </c>
      <c r="O14" s="57">
        <f t="shared" si="43"/>
        <v>3.1502423670321955E-8</v>
      </c>
      <c r="P14" s="57">
        <f t="shared" si="44"/>
        <v>6.4472213942698147E-8</v>
      </c>
      <c r="Q14" s="57">
        <f t="shared" si="45"/>
        <v>1.1972382054788908E-7</v>
      </c>
      <c r="R14" s="57">
        <f t="shared" si="46"/>
        <v>1.413095994250594E-6</v>
      </c>
      <c r="S14" s="57">
        <f t="shared" si="47"/>
        <v>2.1569845816090918E-7</v>
      </c>
      <c r="T14" s="60">
        <f t="shared" si="48"/>
        <v>8.944311302192365E-7</v>
      </c>
      <c r="U14" s="60">
        <f t="shared" si="49"/>
        <v>1.6620037108688043E-6</v>
      </c>
      <c r="V14" s="60">
        <f t="shared" si="50"/>
        <v>1.3782712866911779E-6</v>
      </c>
      <c r="W14" s="60">
        <f t="shared" si="51"/>
        <v>1.0810741113003356E-6</v>
      </c>
      <c r="X14" s="60">
        <f t="shared" si="52"/>
        <v>8.944311302192365E-7</v>
      </c>
      <c r="Y14" s="60">
        <f t="shared" si="53"/>
        <v>4.1213491088603175E-6</v>
      </c>
    </row>
    <row r="15" spans="1:31">
      <c r="A15" s="4" t="s">
        <v>10</v>
      </c>
      <c r="B15" s="107"/>
      <c r="C15" s="57">
        <f>'Ind dose in plume'!C14+'Ind dose in plume'!H14+'Ind dose deposit'!C14+'Ind dose food'!W15</f>
        <v>2.2742978547430633E-10</v>
      </c>
      <c r="D15" s="57">
        <f>'Ind dose in plume'!D14+'Ind dose in plume'!I14+'Ind dose deposit'!D14+'Ind dose food'!X15</f>
        <v>1.2211311921670486E-11</v>
      </c>
      <c r="E15" s="57">
        <f>'Ind dose in plume'!E14+'Ind dose in plume'!J14+'Ind dose deposit'!E14+'Ind dose food'!Y15</f>
        <v>9.5843172013637689E-13</v>
      </c>
      <c r="F15" s="57">
        <f>'Ind dose in plume'!F14+'Ind dose in plume'!K14+'Ind dose deposit'!F14+'Ind dose food'!Z15</f>
        <v>2.6066270579326637E-13</v>
      </c>
      <c r="G15" s="57">
        <f>'Ind dose in plume'!G14+'Ind dose in plume'!L14+'Ind dose deposit'!G14+'Ind dose food'!AA15</f>
        <v>1.2606685927355359E-13</v>
      </c>
      <c r="H15" s="60">
        <f t="shared" si="0"/>
        <v>0</v>
      </c>
      <c r="I15" s="60">
        <f t="shared" si="1"/>
        <v>0</v>
      </c>
      <c r="J15" s="60">
        <f t="shared" si="2"/>
        <v>0</v>
      </c>
      <c r="K15" s="60">
        <f t="shared" si="3"/>
        <v>0</v>
      </c>
      <c r="L15" s="60">
        <f t="shared" si="12"/>
        <v>0</v>
      </c>
      <c r="M15" s="60">
        <f t="shared" si="13"/>
        <v>0</v>
      </c>
      <c r="N15" s="57">
        <f t="shared" si="4"/>
        <v>4.7796772233775394E-5</v>
      </c>
      <c r="O15" s="57">
        <f t="shared" si="5"/>
        <v>1.0801793846818605E-6</v>
      </c>
      <c r="P15" s="57">
        <f t="shared" si="6"/>
        <v>2.2656327981426168E-6</v>
      </c>
      <c r="Q15" s="57">
        <f t="shared" si="7"/>
        <v>4.3236201441600348E-6</v>
      </c>
      <c r="R15" s="57">
        <f t="shared" si="14"/>
        <v>4.7796772233775394E-5</v>
      </c>
      <c r="S15" s="57">
        <f t="shared" si="15"/>
        <v>7.6694323269845118E-6</v>
      </c>
      <c r="T15" s="60">
        <f t="shared" si="8"/>
        <v>3.0253373573929922E-5</v>
      </c>
      <c r="U15" s="60">
        <f t="shared" si="9"/>
        <v>5.6988064300478832E-5</v>
      </c>
      <c r="V15" s="60">
        <f t="shared" si="10"/>
        <v>4.8434146136832281E-5</v>
      </c>
      <c r="W15" s="60">
        <f t="shared" si="11"/>
        <v>3.9041134701163283E-5</v>
      </c>
      <c r="X15" s="60">
        <f t="shared" si="16"/>
        <v>3.0253373573929922E-5</v>
      </c>
      <c r="Y15" s="60">
        <f t="shared" si="17"/>
        <v>1.4446334513847439E-4</v>
      </c>
    </row>
    <row r="16" spans="1:31">
      <c r="A16" s="4" t="s">
        <v>260</v>
      </c>
      <c r="B16" s="107"/>
      <c r="C16" s="57">
        <f>'Ind dose in plume'!C15+'Ind dose in plume'!H15+'Ind dose deposit'!C15+'Ind dose food'!W16</f>
        <v>2.9560853165578624E-11</v>
      </c>
      <c r="D16" s="57">
        <f>'Ind dose in plume'!D15+'Ind dose in plume'!I15+'Ind dose deposit'!D15+'Ind dose food'!X16</f>
        <v>3.4416262983588806E-12</v>
      </c>
      <c r="E16" s="57">
        <f>'Ind dose in plume'!E15+'Ind dose in plume'!J15+'Ind dose deposit'!E15+'Ind dose food'!Y16</f>
        <v>2.6915552227692488E-13</v>
      </c>
      <c r="F16" s="57">
        <f>'Ind dose in plume'!F15+'Ind dose in plume'!K15+'Ind dose deposit'!F15+'Ind dose food'!Z16</f>
        <v>7.2730123977156292E-14</v>
      </c>
      <c r="G16" s="57">
        <f>'Ind dose in plume'!G15+'Ind dose in plume'!L15+'Ind dose deposit'!G15+'Ind dose food'!AA16</f>
        <v>3.4923504733225194E-14</v>
      </c>
      <c r="H16" s="60">
        <f t="shared" ref="H16" si="54">D16*VLOOKUP($B$4,Other_pop_inland,3,FALSE)</f>
        <v>0</v>
      </c>
      <c r="I16" s="60">
        <f t="shared" ref="I16" si="55">E16*VLOOKUP($B$4,Other_pop_inland,4,FALSE)</f>
        <v>0</v>
      </c>
      <c r="J16" s="60">
        <f t="shared" ref="J16" si="56">F16*VLOOKUP($B$4,Other_pop_inland,5,FALSE)</f>
        <v>0</v>
      </c>
      <c r="K16" s="60">
        <f t="shared" ref="K16" si="57">G16*VLOOKUP($B$4,Other_pop_inland,6,FALSE)</f>
        <v>0</v>
      </c>
      <c r="L16" s="60">
        <f t="shared" ref="L16" si="58">H16</f>
        <v>0</v>
      </c>
      <c r="M16" s="60">
        <f t="shared" ref="M16" si="59">SUM(I16:K16)</f>
        <v>0</v>
      </c>
      <c r="N16" s="57">
        <f t="shared" ref="N16" si="60">D16*VLOOKUP($B$4,Other_pop_coastal,3,FALSE)</f>
        <v>1.347100371783213E-5</v>
      </c>
      <c r="O16" s="57">
        <f t="shared" ref="O16" si="61">E16*VLOOKUP($B$4,Other_pop_coastal,4,FALSE)</f>
        <v>3.0334580996071807E-7</v>
      </c>
      <c r="P16" s="57">
        <f t="shared" ref="P16" si="62">F16*VLOOKUP($B$4,Other_pop_coastal,5,FALSE)</f>
        <v>6.3215700072687861E-7</v>
      </c>
      <c r="Q16" s="57">
        <f t="shared" ref="Q16" si="63">G16*VLOOKUP($B$4,Other_pop_coastal,6,FALSE)</f>
        <v>1.1977451444363603E-6</v>
      </c>
      <c r="R16" s="57">
        <f t="shared" ref="R16" si="64">N16</f>
        <v>1.347100371783213E-5</v>
      </c>
      <c r="S16" s="57">
        <f t="shared" ref="S16" si="65">SUM(O16:Q16)</f>
        <v>2.1332479551239571E-6</v>
      </c>
      <c r="T16" s="60">
        <f t="shared" ref="T16" si="66">D16*VLOOKUP($B$4,Other_pop_generic,3,FALSE)</f>
        <v>8.5265863957940126E-6</v>
      </c>
      <c r="U16" s="60">
        <f t="shared" ref="U16" si="67">E16*VLOOKUP($B$4,Other_pop_generic,4,FALSE)</f>
        <v>1.6003907099572826E-5</v>
      </c>
      <c r="V16" s="60">
        <f t="shared" ref="V16" si="68">F16*VLOOKUP($B$4,Other_pop_generic,5,FALSE)</f>
        <v>1.351409839217021E-5</v>
      </c>
      <c r="W16" s="60">
        <f t="shared" ref="W16" si="69">G16*VLOOKUP($B$4,Other_pop_generic,6,FALSE)</f>
        <v>1.0815318636343506E-5</v>
      </c>
      <c r="X16" s="60">
        <f t="shared" ref="X16" si="70">T16</f>
        <v>8.5265863957940126E-6</v>
      </c>
      <c r="Y16" s="60">
        <f t="shared" ref="Y16" si="71">SUM(U16:W16)</f>
        <v>4.0333324128086541E-5</v>
      </c>
    </row>
    <row r="17" spans="1:25">
      <c r="A17" s="4" t="s">
        <v>14</v>
      </c>
      <c r="B17" s="107"/>
      <c r="C17" s="57">
        <f>'Ind dose in plume'!C16+'Ind dose in plume'!H16+'Ind dose deposit'!C16+'Ind dose food'!W17</f>
        <v>8.6735976417662379E-17</v>
      </c>
      <c r="D17" s="57">
        <f>'Ind dose in plume'!D16+'Ind dose in plume'!I16+'Ind dose deposit'!D16+'Ind dose food'!X17</f>
        <v>5.4724176732414655E-18</v>
      </c>
      <c r="E17" s="57">
        <f>'Ind dose in plume'!E16+'Ind dose in plume'!J16+'Ind dose deposit'!E16+'Ind dose food'!Y17</f>
        <v>6.3721564538000207E-19</v>
      </c>
      <c r="F17" s="57">
        <f>'Ind dose in plume'!F16+'Ind dose in plume'!K16+'Ind dose deposit'!F16+'Ind dose food'!Z17</f>
        <v>2.1210849831107623E-19</v>
      </c>
      <c r="G17" s="57">
        <f>'Ind dose in plume'!G16+'Ind dose in plume'!L16+'Ind dose deposit'!G16+'Ind dose food'!AA17</f>
        <v>1.1484628669880606E-19</v>
      </c>
      <c r="H17" s="60">
        <f t="shared" si="0"/>
        <v>0</v>
      </c>
      <c r="I17" s="60">
        <f t="shared" si="1"/>
        <v>0</v>
      </c>
      <c r="J17" s="60">
        <f t="shared" si="2"/>
        <v>0</v>
      </c>
      <c r="K17" s="60">
        <f t="shared" si="3"/>
        <v>0</v>
      </c>
      <c r="L17" s="60">
        <f t="shared" si="12"/>
        <v>0</v>
      </c>
      <c r="M17" s="60">
        <f t="shared" si="13"/>
        <v>0</v>
      </c>
      <c r="N17" s="57">
        <f t="shared" si="4"/>
        <v>2.1419803439123677E-11</v>
      </c>
      <c r="O17" s="57">
        <f t="shared" si="5"/>
        <v>7.1815987438133299E-13</v>
      </c>
      <c r="P17" s="57">
        <f t="shared" si="6"/>
        <v>1.843608463573182E-12</v>
      </c>
      <c r="Q17" s="57">
        <f t="shared" si="7"/>
        <v>3.9387966156550674E-12</v>
      </c>
      <c r="R17" s="57">
        <f t="shared" si="14"/>
        <v>2.1419803439123677E-11</v>
      </c>
      <c r="S17" s="57">
        <f t="shared" si="15"/>
        <v>6.5005649536095819E-12</v>
      </c>
      <c r="T17" s="60">
        <f t="shared" si="8"/>
        <v>1.355784679673486E-11</v>
      </c>
      <c r="U17" s="60">
        <f t="shared" si="9"/>
        <v>3.7888652273549063E-11</v>
      </c>
      <c r="V17" s="60">
        <f t="shared" si="10"/>
        <v>3.9412212701461554E-11</v>
      </c>
      <c r="W17" s="60">
        <f t="shared" si="11"/>
        <v>3.5566281057317534E-11</v>
      </c>
      <c r="X17" s="60">
        <f t="shared" si="16"/>
        <v>1.355784679673486E-11</v>
      </c>
      <c r="Y17" s="60">
        <f t="shared" si="17"/>
        <v>1.1286714603232816E-10</v>
      </c>
    </row>
    <row r="18" spans="1:25">
      <c r="A18" s="4" t="s">
        <v>21</v>
      </c>
      <c r="B18" s="107"/>
      <c r="C18" s="57">
        <f>'Ind dose in plume'!C17+'Ind dose in plume'!H17+'Ind dose deposit'!C17+'Ind dose food'!W18</f>
        <v>2.4202069729885466E-10</v>
      </c>
      <c r="D18" s="57">
        <f>'Ind dose in plume'!D17+'Ind dose in plume'!I17+'Ind dose deposit'!D17+'Ind dose food'!X18</f>
        <v>3.5188716999762204E-11</v>
      </c>
      <c r="E18" s="57">
        <f>'Ind dose in plume'!E17+'Ind dose in plume'!J17+'Ind dose deposit'!E17+'Ind dose food'!Y18</f>
        <v>2.7630432417117437E-12</v>
      </c>
      <c r="F18" s="57">
        <f>'Ind dose in plume'!F17+'Ind dose in plume'!K17+'Ind dose deposit'!F17+'Ind dose food'!Z18</f>
        <v>7.5203683656129893E-13</v>
      </c>
      <c r="G18" s="57">
        <f>'Ind dose in plume'!G17+'Ind dose in plume'!L17+'Ind dose deposit'!G17+'Ind dose food'!AA18</f>
        <v>3.6402561051036275E-13</v>
      </c>
      <c r="H18" s="60">
        <f t="shared" si="0"/>
        <v>0</v>
      </c>
      <c r="I18" s="60">
        <f t="shared" si="1"/>
        <v>0</v>
      </c>
      <c r="J18" s="60">
        <f t="shared" si="2"/>
        <v>0</v>
      </c>
      <c r="K18" s="60">
        <f t="shared" si="3"/>
        <v>0</v>
      </c>
      <c r="L18" s="60">
        <f t="shared" si="12"/>
        <v>0</v>
      </c>
      <c r="M18" s="60">
        <f t="shared" si="13"/>
        <v>0</v>
      </c>
      <c r="N18" s="57">
        <f t="shared" si="4"/>
        <v>1.3773352956873223E-4</v>
      </c>
      <c r="O18" s="57">
        <f t="shared" si="5"/>
        <v>3.1140270986199032E-6</v>
      </c>
      <c r="P18" s="57">
        <f t="shared" si="6"/>
        <v>6.536567312686556E-6</v>
      </c>
      <c r="Q18" s="57">
        <f t="shared" si="7"/>
        <v>1.2484712252389196E-5</v>
      </c>
      <c r="R18" s="57">
        <f t="shared" si="14"/>
        <v>1.3773352956873223E-4</v>
      </c>
      <c r="S18" s="57">
        <f t="shared" si="15"/>
        <v>2.2135306663695655E-5</v>
      </c>
      <c r="T18" s="60">
        <f t="shared" si="8"/>
        <v>8.7179609186125196E-5</v>
      </c>
      <c r="U18" s="60">
        <f t="shared" si="9"/>
        <v>1.6428972728622443E-4</v>
      </c>
      <c r="V18" s="60">
        <f t="shared" si="10"/>
        <v>1.3973714395176798E-4</v>
      </c>
      <c r="W18" s="60">
        <f t="shared" si="11"/>
        <v>1.127336159281131E-4</v>
      </c>
      <c r="X18" s="60">
        <f t="shared" si="16"/>
        <v>8.7179609186125196E-5</v>
      </c>
      <c r="Y18" s="60">
        <f t="shared" si="17"/>
        <v>4.1676048716610554E-4</v>
      </c>
    </row>
    <row r="19" spans="1:25">
      <c r="B19" s="107" t="s">
        <v>146</v>
      </c>
      <c r="C19" s="57">
        <f>'Ind dose in plume'!C18+'Ind dose in plume'!H18+'Ind dose deposit'!C18+'Ind dose food'!W19</f>
        <v>4.8481040627797706E-16</v>
      </c>
      <c r="D19" s="57">
        <f>'Ind dose in plume'!D18+'Ind dose in plume'!I18+'Ind dose deposit'!D18+'Ind dose food'!X19</f>
        <v>1.8431664544835171E-17</v>
      </c>
      <c r="E19" s="57">
        <f>'Ind dose in plume'!E18+'Ind dose in plume'!J18+'Ind dose deposit'!E18+'Ind dose food'!Y19</f>
        <v>1.4472674907257609E-18</v>
      </c>
      <c r="F19" s="57">
        <f>'Ind dose in plume'!F18+'Ind dose in plume'!K18+'Ind dose deposit'!F18+'Ind dose food'!Z19</f>
        <v>3.9391293228879485E-19</v>
      </c>
      <c r="G19" s="57">
        <f>'Ind dose in plume'!G18+'Ind dose in plume'!L18+'Ind dose deposit'!G18+'Ind dose food'!AA19</f>
        <v>1.9067469662793248E-19</v>
      </c>
      <c r="H19" s="60">
        <f t="shared" si="0"/>
        <v>0</v>
      </c>
      <c r="I19" s="60">
        <f t="shared" si="1"/>
        <v>0</v>
      </c>
      <c r="J19" s="60">
        <f t="shared" si="2"/>
        <v>0</v>
      </c>
      <c r="K19" s="60">
        <f t="shared" si="3"/>
        <v>0</v>
      </c>
      <c r="L19" s="60">
        <f t="shared" si="12"/>
        <v>0</v>
      </c>
      <c r="M19" s="60">
        <f t="shared" si="13"/>
        <v>0</v>
      </c>
      <c r="N19" s="57">
        <f t="shared" si="4"/>
        <v>7.2144097029856595E-11</v>
      </c>
      <c r="O19" s="57">
        <f t="shared" si="5"/>
        <v>1.6311109855376728E-12</v>
      </c>
      <c r="P19" s="57">
        <f t="shared" si="6"/>
        <v>3.4238195153005282E-12</v>
      </c>
      <c r="Q19" s="57">
        <f t="shared" si="7"/>
        <v>6.5394264922016394E-12</v>
      </c>
      <c r="R19" s="57">
        <f t="shared" si="14"/>
        <v>7.2144097029856595E-11</v>
      </c>
      <c r="S19" s="57">
        <f t="shared" si="15"/>
        <v>1.1594356993039841E-11</v>
      </c>
      <c r="T19" s="60">
        <f t="shared" si="8"/>
        <v>4.5664219916837239E-11</v>
      </c>
      <c r="U19" s="60">
        <f t="shared" si="9"/>
        <v>8.6054093461907251E-11</v>
      </c>
      <c r="V19" s="60">
        <f t="shared" si="10"/>
        <v>7.3193579686060588E-11</v>
      </c>
      <c r="W19" s="60">
        <f t="shared" si="11"/>
        <v>5.9049273996756082E-11</v>
      </c>
      <c r="X19" s="60">
        <f t="shared" si="16"/>
        <v>4.5664219916837239E-11</v>
      </c>
      <c r="Y19" s="60">
        <f t="shared" si="17"/>
        <v>2.1829694714472392E-10</v>
      </c>
    </row>
    <row r="20" spans="1:25">
      <c r="A20" s="4" t="s">
        <v>263</v>
      </c>
      <c r="B20" s="107"/>
      <c r="C20" s="57">
        <f>'Ind dose in plume'!C19+'Ind dose in plume'!H19+'Ind dose deposit'!C19+'Ind dose food'!W20</f>
        <v>1.8741697849094109E-11</v>
      </c>
      <c r="D20" s="57">
        <f>'Ind dose in plume'!D19+'Ind dose in plume'!I19+'Ind dose deposit'!D19+'Ind dose food'!X20</f>
        <v>1.5924300859586834E-12</v>
      </c>
      <c r="E20" s="57">
        <f>'Ind dose in plume'!E19+'Ind dose in plume'!J19+'Ind dose deposit'!E19+'Ind dose food'!Y20</f>
        <v>1.2471042774442583E-13</v>
      </c>
      <c r="F20" s="57">
        <f>'Ind dose in plume'!F19+'Ind dose in plume'!K19+'Ind dose deposit'!F19+'Ind dose food'!Z20</f>
        <v>3.3783050536193871E-14</v>
      </c>
      <c r="G20" s="57">
        <f>'Ind dose in plume'!G19+'Ind dose in plume'!L19+'Ind dose deposit'!G19+'Ind dose food'!AA20</f>
        <v>1.6267019182237683E-14</v>
      </c>
      <c r="H20" s="60">
        <f t="shared" ref="H20:H21" si="72">D20*VLOOKUP($B$4,Other_pop_inland,3,FALSE)</f>
        <v>0</v>
      </c>
      <c r="I20" s="60">
        <f t="shared" ref="I20:I21" si="73">E20*VLOOKUP($B$4,Other_pop_inland,4,FALSE)</f>
        <v>0</v>
      </c>
      <c r="J20" s="60">
        <f t="shared" ref="J20:J21" si="74">F20*VLOOKUP($B$4,Other_pop_inland,5,FALSE)</f>
        <v>0</v>
      </c>
      <c r="K20" s="60">
        <f t="shared" ref="K20:K21" si="75">G20*VLOOKUP($B$4,Other_pop_inland,6,FALSE)</f>
        <v>0</v>
      </c>
      <c r="L20" s="60">
        <f t="shared" ref="L20:L21" si="76">H20</f>
        <v>0</v>
      </c>
      <c r="M20" s="60">
        <f t="shared" ref="M20:M21" si="77">SUM(I20:K20)</f>
        <v>0</v>
      </c>
      <c r="N20" s="57">
        <f t="shared" ref="N20:N21" si="78">D20*VLOOKUP($B$4,Other_pop_coastal,3,FALSE)</f>
        <v>6.2329927042242351E-6</v>
      </c>
      <c r="O20" s="57">
        <f t="shared" ref="O20:O21" si="79">E20*VLOOKUP($B$4,Other_pop_coastal,4,FALSE)</f>
        <v>1.4055214395994476E-7</v>
      </c>
      <c r="P20" s="57">
        <f t="shared" ref="P20:P21" si="80">F20*VLOOKUP($B$4,Other_pop_coastal,5,FALSE)</f>
        <v>2.9363612674539953E-7</v>
      </c>
      <c r="Q20" s="57">
        <f t="shared" ref="Q20:Q21" si="81">G20*VLOOKUP($B$4,Other_pop_coastal,6,FALSE)</f>
        <v>5.578977078277616E-7</v>
      </c>
      <c r="R20" s="57">
        <f t="shared" ref="R20:R21" si="82">N20</f>
        <v>6.2329927042242351E-6</v>
      </c>
      <c r="S20" s="57">
        <f t="shared" ref="S20:S21" si="83">SUM(O20:Q20)</f>
        <v>9.9208597853310597E-7</v>
      </c>
      <c r="T20" s="60">
        <f t="shared" ref="T20:T21" si="84">D20*VLOOKUP($B$4,Other_pop_generic,3,FALSE)</f>
        <v>3.9452257537847697E-6</v>
      </c>
      <c r="U20" s="60">
        <f t="shared" ref="U20:U21" si="85">E20*VLOOKUP($B$4,Other_pop_generic,4,FALSE)</f>
        <v>7.4152448483531939E-6</v>
      </c>
      <c r="V20" s="60">
        <f t="shared" ref="V20:V21" si="86">F20*VLOOKUP($B$4,Other_pop_generic,5,FALSE)</f>
        <v>6.2772815989861221E-6</v>
      </c>
      <c r="W20" s="60">
        <f t="shared" ref="W20:W21" si="87">G20*VLOOKUP($B$4,Other_pop_generic,6,FALSE)</f>
        <v>5.0376672405400096E-6</v>
      </c>
      <c r="X20" s="60">
        <f t="shared" ref="X20:X21" si="88">T20</f>
        <v>3.9452257537847697E-6</v>
      </c>
      <c r="Y20" s="60">
        <f t="shared" ref="Y20:Y21" si="89">SUM(U20:W20)</f>
        <v>1.8730193687879326E-5</v>
      </c>
    </row>
    <row r="21" spans="1:25">
      <c r="B21" s="107" t="s">
        <v>264</v>
      </c>
      <c r="C21" s="57">
        <f>'Ind dose in plume'!C20+'Ind dose in plume'!H20+'Ind dose deposit'!C20+'Ind dose food'!W21</f>
        <v>5.735204563863678E-15</v>
      </c>
      <c r="D21" s="57">
        <f>'Ind dose in plume'!D20+'Ind dose in plume'!I20+'Ind dose deposit'!D20+'Ind dose food'!X21</f>
        <v>2.1793952680323033E-16</v>
      </c>
      <c r="E21" s="57">
        <f>'Ind dose in plume'!E20+'Ind dose in plume'!J20+'Ind dose deposit'!E20+'Ind dose food'!Y21</f>
        <v>1.7067833526698263E-17</v>
      </c>
      <c r="F21" s="57">
        <f>'Ind dose in plume'!F20+'Ind dose in plume'!K20+'Ind dose deposit'!F20+'Ind dose food'!Z21</f>
        <v>4.623538648728305E-18</v>
      </c>
      <c r="G21" s="57">
        <f>'Ind dose in plume'!G20+'Ind dose in plume'!L20+'Ind dose deposit'!G20+'Ind dose food'!AA21</f>
        <v>2.2262995997978992E-18</v>
      </c>
      <c r="H21" s="60">
        <f t="shared" si="72"/>
        <v>0</v>
      </c>
      <c r="I21" s="60">
        <f t="shared" si="73"/>
        <v>0</v>
      </c>
      <c r="J21" s="60">
        <f t="shared" si="74"/>
        <v>0</v>
      </c>
      <c r="K21" s="60">
        <f t="shared" si="75"/>
        <v>0</v>
      </c>
      <c r="L21" s="60">
        <f t="shared" si="76"/>
        <v>0</v>
      </c>
      <c r="M21" s="60">
        <f t="shared" si="77"/>
        <v>0</v>
      </c>
      <c r="N21" s="57">
        <f t="shared" si="78"/>
        <v>8.5304560150206912E-10</v>
      </c>
      <c r="O21" s="57">
        <f t="shared" si="79"/>
        <v>1.923592628392769E-11</v>
      </c>
      <c r="P21" s="57">
        <f t="shared" si="80"/>
        <v>4.0186956450712356E-11</v>
      </c>
      <c r="Q21" s="57">
        <f t="shared" si="81"/>
        <v>7.6353720970669903E-11</v>
      </c>
      <c r="R21" s="57">
        <f t="shared" si="82"/>
        <v>8.5304560150206912E-10</v>
      </c>
      <c r="S21" s="57">
        <f t="shared" si="83"/>
        <v>1.3577660370530995E-10</v>
      </c>
      <c r="T21" s="60">
        <f t="shared" si="84"/>
        <v>5.3994246999806992E-10</v>
      </c>
      <c r="U21" s="60">
        <f t="shared" si="85"/>
        <v>1.0148482923237841E-9</v>
      </c>
      <c r="V21" s="60">
        <f t="shared" si="86"/>
        <v>8.591069669913006E-10</v>
      </c>
      <c r="W21" s="60">
        <f t="shared" si="87"/>
        <v>6.89453699899457E-10</v>
      </c>
      <c r="X21" s="60">
        <f t="shared" si="88"/>
        <v>5.3994246999806992E-10</v>
      </c>
      <c r="Y21" s="60">
        <f t="shared" si="89"/>
        <v>2.5634089592145418E-9</v>
      </c>
    </row>
    <row r="22" spans="1:25">
      <c r="A22" s="4" t="s">
        <v>166</v>
      </c>
      <c r="B22" s="107"/>
      <c r="C22" s="57">
        <f>'Ind dose in plume'!C21+'Ind dose in plume'!H21+'Ind dose deposit'!C21+'Ind dose food'!W22</f>
        <v>4.319703492194452E-10</v>
      </c>
      <c r="D22" s="57">
        <f>'Ind dose in plume'!D21+'Ind dose in plume'!I21+'Ind dose deposit'!D21+'Ind dose food'!X22</f>
        <v>6.3738797475785488E-11</v>
      </c>
      <c r="E22" s="57">
        <f>'Ind dose in plume'!E21+'Ind dose in plume'!J21+'Ind dose deposit'!E21+'Ind dose food'!Y22</f>
        <v>5.0052882136199332E-12</v>
      </c>
      <c r="F22" s="57">
        <f>'Ind dose in plume'!F21+'Ind dose in plume'!K21+'Ind dose deposit'!F21+'Ind dose food'!Z22</f>
        <v>1.362555739811376E-12</v>
      </c>
      <c r="G22" s="57">
        <f>'Ind dose in plume'!G21+'Ind dose in plume'!L21+'Ind dose deposit'!G21+'Ind dose food'!AA22</f>
        <v>6.596735223684444E-13</v>
      </c>
      <c r="H22" s="60">
        <f t="shared" si="0"/>
        <v>0</v>
      </c>
      <c r="I22" s="60">
        <f t="shared" si="1"/>
        <v>0</v>
      </c>
      <c r="J22" s="60">
        <f t="shared" si="2"/>
        <v>0</v>
      </c>
      <c r="K22" s="60">
        <f t="shared" si="3"/>
        <v>0</v>
      </c>
      <c r="L22" s="60">
        <f t="shared" si="12"/>
        <v>0</v>
      </c>
      <c r="M22" s="60">
        <f t="shared" si="13"/>
        <v>0</v>
      </c>
      <c r="N22" s="57">
        <f t="shared" si="4"/>
        <v>2.4948251301307352E-4</v>
      </c>
      <c r="O22" s="57">
        <f t="shared" si="5"/>
        <v>5.6410999648196462E-6</v>
      </c>
      <c r="P22" s="57">
        <f t="shared" si="6"/>
        <v>1.1843086505295835E-5</v>
      </c>
      <c r="Q22" s="57">
        <f t="shared" si="7"/>
        <v>2.2624326062508193E-5</v>
      </c>
      <c r="R22" s="57">
        <f t="shared" si="14"/>
        <v>2.4948251301307352E-4</v>
      </c>
      <c r="S22" s="57">
        <f t="shared" si="15"/>
        <v>4.0108512532623672E-5</v>
      </c>
      <c r="T22" s="60">
        <f t="shared" si="8"/>
        <v>1.5791207886238401E-4</v>
      </c>
      <c r="U22" s="60">
        <f t="shared" si="9"/>
        <v>2.9761294473811244E-4</v>
      </c>
      <c r="V22" s="60">
        <f t="shared" si="10"/>
        <v>2.5317861878539825E-4</v>
      </c>
      <c r="W22" s="60">
        <f t="shared" si="11"/>
        <v>2.0429161949448254E-4</v>
      </c>
      <c r="X22" s="60">
        <f t="shared" si="16"/>
        <v>1.5791207886238401E-4</v>
      </c>
      <c r="Y22" s="60">
        <f t="shared" si="17"/>
        <v>7.5508318301799326E-4</v>
      </c>
    </row>
    <row r="23" spans="1:25">
      <c r="A23" s="4" t="s">
        <v>13</v>
      </c>
      <c r="B23" s="107"/>
      <c r="C23" s="57">
        <f>'Ind dose in plume'!C22+'Ind dose in plume'!H22+'Ind dose deposit'!C22+'Ind dose food'!W23</f>
        <v>1.2961349388976855E-11</v>
      </c>
      <c r="D23" s="57">
        <f>'Ind dose in plume'!D22+'Ind dose in plume'!I22+'Ind dose deposit'!D22+'Ind dose food'!X23</f>
        <v>1.5772221649353492E-12</v>
      </c>
      <c r="E23" s="57">
        <f>'Ind dose in plume'!E22+'Ind dose in plume'!J22+'Ind dose deposit'!E22+'Ind dose food'!Y23</f>
        <v>1.0933247988258874E-13</v>
      </c>
      <c r="F23" s="57">
        <f>'Ind dose in plume'!F22+'Ind dose in plume'!K22+'Ind dose deposit'!F22+'Ind dose food'!Z23</f>
        <v>2.377772892412667E-14</v>
      </c>
      <c r="G23" s="57">
        <f>'Ind dose in plume'!G22+'Ind dose in plume'!L22+'Ind dose deposit'!G22+'Ind dose food'!AA23</f>
        <v>8.9703079529952733E-15</v>
      </c>
      <c r="H23" s="60">
        <f t="shared" si="0"/>
        <v>0</v>
      </c>
      <c r="I23" s="60">
        <f t="shared" si="1"/>
        <v>0</v>
      </c>
      <c r="J23" s="60">
        <f t="shared" si="2"/>
        <v>0</v>
      </c>
      <c r="K23" s="60">
        <f t="shared" si="3"/>
        <v>0</v>
      </c>
      <c r="L23" s="60">
        <f t="shared" si="12"/>
        <v>0</v>
      </c>
      <c r="M23" s="60">
        <f t="shared" si="13"/>
        <v>0</v>
      </c>
      <c r="N23" s="57">
        <f t="shared" si="4"/>
        <v>6.1734667874378832E-6</v>
      </c>
      <c r="O23" s="57">
        <f t="shared" si="5"/>
        <v>1.2322076613711421E-7</v>
      </c>
      <c r="P23" s="57">
        <f t="shared" si="6"/>
        <v>2.0667169226184481E-7</v>
      </c>
      <c r="Q23" s="57">
        <f t="shared" si="7"/>
        <v>3.0764789722199026E-7</v>
      </c>
      <c r="R23" s="57">
        <f t="shared" si="14"/>
        <v>6.1734667874378832E-6</v>
      </c>
      <c r="S23" s="57">
        <f t="shared" si="15"/>
        <v>6.3754035562094926E-7</v>
      </c>
      <c r="T23" s="60">
        <f t="shared" si="8"/>
        <v>3.9075483183910129E-6</v>
      </c>
      <c r="U23" s="60">
        <f t="shared" si="9"/>
        <v>6.5008766537831266E-6</v>
      </c>
      <c r="V23" s="60">
        <f t="shared" si="10"/>
        <v>4.4181770998207956E-6</v>
      </c>
      <c r="W23" s="60">
        <f t="shared" si="11"/>
        <v>2.777978313427154E-6</v>
      </c>
      <c r="X23" s="60">
        <f t="shared" si="16"/>
        <v>3.9075483183910129E-6</v>
      </c>
      <c r="Y23" s="60">
        <f t="shared" si="17"/>
        <v>1.3697032067031076E-5</v>
      </c>
    </row>
    <row r="24" spans="1:25">
      <c r="A24" s="4" t="s">
        <v>20</v>
      </c>
      <c r="B24" s="107"/>
      <c r="C24" s="57">
        <f>'Ind dose in plume'!C23+'Ind dose in plume'!H23+'Ind dose deposit'!C23+'Ind dose food'!W24</f>
        <v>1.0498978122095366E-15</v>
      </c>
      <c r="D24" s="57">
        <f>'Ind dose in plume'!D23+'Ind dose in plume'!I23+'Ind dose deposit'!D23+'Ind dose food'!X24</f>
        <v>6.4003062145001211E-17</v>
      </c>
      <c r="E24" s="57">
        <f>'Ind dose in plume'!E23+'Ind dose in plume'!J23+'Ind dose deposit'!E23+'Ind dose food'!Y24</f>
        <v>6.1572157920709954E-18</v>
      </c>
      <c r="F24" s="57">
        <f>'Ind dose in plume'!F23+'Ind dose in plume'!K23+'Ind dose deposit'!F23+'Ind dose food'!Z24</f>
        <v>1.4534282067674767E-18</v>
      </c>
      <c r="G24" s="57">
        <f>'Ind dose in plume'!G23+'Ind dose in plume'!L23+'Ind dose deposit'!G23+'Ind dose food'!AA24</f>
        <v>5.3716205840768473E-19</v>
      </c>
      <c r="H24" s="60">
        <f t="shared" si="0"/>
        <v>0</v>
      </c>
      <c r="I24" s="60">
        <f t="shared" si="1"/>
        <v>0</v>
      </c>
      <c r="J24" s="60">
        <f t="shared" si="2"/>
        <v>0</v>
      </c>
      <c r="K24" s="60">
        <f t="shared" si="3"/>
        <v>0</v>
      </c>
      <c r="L24" s="60">
        <f t="shared" si="12"/>
        <v>0</v>
      </c>
      <c r="M24" s="60">
        <f t="shared" si="13"/>
        <v>0</v>
      </c>
      <c r="N24" s="57">
        <f t="shared" si="4"/>
        <v>2.5051688166117289E-10</v>
      </c>
      <c r="O24" s="57">
        <f t="shared" si="5"/>
        <v>6.9393545997061899E-12</v>
      </c>
      <c r="P24" s="57">
        <f t="shared" si="6"/>
        <v>1.2632933449289275E-11</v>
      </c>
      <c r="Q24" s="57">
        <f t="shared" si="7"/>
        <v>1.8422642634178382E-11</v>
      </c>
      <c r="R24" s="57">
        <f t="shared" si="14"/>
        <v>2.5051688166117289E-10</v>
      </c>
      <c r="S24" s="57">
        <f t="shared" si="15"/>
        <v>3.799493068317385E-11</v>
      </c>
      <c r="T24" s="60">
        <f t="shared" si="8"/>
        <v>1.5856679129717052E-10</v>
      </c>
      <c r="U24" s="60">
        <f t="shared" si="9"/>
        <v>3.6610621507866744E-10</v>
      </c>
      <c r="V24" s="60">
        <f t="shared" si="10"/>
        <v>2.7006377437745664E-10</v>
      </c>
      <c r="W24" s="60">
        <f t="shared" si="11"/>
        <v>1.6635154075776962E-10</v>
      </c>
      <c r="X24" s="60">
        <f t="shared" si="16"/>
        <v>1.5856679129717052E-10</v>
      </c>
      <c r="Y24" s="60">
        <f t="shared" si="17"/>
        <v>8.0252153021389363E-10</v>
      </c>
    </row>
    <row r="25" spans="1:25">
      <c r="A25" s="4" t="s">
        <v>167</v>
      </c>
      <c r="B25" s="107"/>
      <c r="C25" s="57">
        <f>'Ind dose in plume'!C24+'Ind dose in plume'!H24+'Ind dose deposit'!C24+'Ind dose food'!W25</f>
        <v>8.5709637141412816E-15</v>
      </c>
      <c r="D25" s="57">
        <f>'Ind dose in plume'!D24+'Ind dose in plume'!I24+'Ind dose deposit'!D24+'Ind dose food'!X25</f>
        <v>3.3577691649855707E-16</v>
      </c>
      <c r="E25" s="57">
        <f>'Ind dose in plume'!E24+'Ind dose in plume'!J24+'Ind dose deposit'!E24+'Ind dose food'!Y25</f>
        <v>2.7694083884968997E-18</v>
      </c>
      <c r="F25" s="57">
        <f>'Ind dose in plume'!F24+'Ind dose in plume'!K24+'Ind dose deposit'!F24+'Ind dose food'!Z25</f>
        <v>7.8536364554772231E-21</v>
      </c>
      <c r="G25" s="57">
        <f>'Ind dose in plume'!G24+'Ind dose in plume'!L24+'Ind dose deposit'!G24+'Ind dose food'!AA25</f>
        <v>2.13347534704174E-23</v>
      </c>
      <c r="H25" s="60">
        <f t="shared" si="0"/>
        <v>0</v>
      </c>
      <c r="I25" s="60">
        <f t="shared" si="1"/>
        <v>0</v>
      </c>
      <c r="J25" s="60">
        <f t="shared" si="2"/>
        <v>0</v>
      </c>
      <c r="K25" s="60">
        <f t="shared" si="3"/>
        <v>0</v>
      </c>
      <c r="L25" s="60">
        <f t="shared" si="12"/>
        <v>0</v>
      </c>
      <c r="M25" s="60">
        <f t="shared" si="13"/>
        <v>0</v>
      </c>
      <c r="N25" s="57">
        <f t="shared" si="4"/>
        <v>1.3142775241667458E-9</v>
      </c>
      <c r="O25" s="57">
        <f t="shared" si="5"/>
        <v>3.1212007972708841E-12</v>
      </c>
      <c r="P25" s="57">
        <f t="shared" si="6"/>
        <v>6.8262378709173122E-14</v>
      </c>
      <c r="Q25" s="57">
        <f t="shared" si="7"/>
        <v>7.3170197470554236E-16</v>
      </c>
      <c r="R25" s="57">
        <f t="shared" si="14"/>
        <v>1.3142775241667458E-9</v>
      </c>
      <c r="S25" s="57">
        <f t="shared" si="15"/>
        <v>3.1901948779547628E-12</v>
      </c>
      <c r="T25" s="60">
        <f t="shared" si="8"/>
        <v>8.3188313896935255E-10</v>
      </c>
      <c r="U25" s="60">
        <f t="shared" si="9"/>
        <v>1.6466819701615243E-10</v>
      </c>
      <c r="V25" s="60">
        <f t="shared" si="10"/>
        <v>1.4592965059290952E-12</v>
      </c>
      <c r="W25" s="60">
        <f t="shared" si="11"/>
        <v>6.6070733327883414E-15</v>
      </c>
      <c r="X25" s="60">
        <f t="shared" si="16"/>
        <v>8.3188313896935255E-10</v>
      </c>
      <c r="Y25" s="60">
        <f t="shared" si="17"/>
        <v>1.6613410059541431E-10</v>
      </c>
    </row>
    <row r="26" spans="1:25">
      <c r="A26" s="4"/>
      <c r="B26" s="107" t="s">
        <v>169</v>
      </c>
      <c r="C26" s="57">
        <f>'Ind dose in plume'!C25+'Ind dose in plume'!H25+'Ind dose deposit'!C25+'Ind dose food'!W26</f>
        <v>3.6220651918116621E-22</v>
      </c>
      <c r="D26" s="57">
        <f>'Ind dose in plume'!D25+'Ind dose in plume'!I25+'Ind dose deposit'!D25+'Ind dose food'!X26</f>
        <v>7.1395913008846812E-22</v>
      </c>
      <c r="E26" s="57">
        <f>'Ind dose in plume'!E25+'Ind dose in plume'!J25+'Ind dose deposit'!E25+'Ind dose food'!Y26</f>
        <v>1.9382947736275409E-22</v>
      </c>
      <c r="F26" s="57">
        <f>'Ind dose in plume'!F25+'Ind dose in plume'!K25+'Ind dose deposit'!F25+'Ind dose food'!Z26</f>
        <v>6.7334292775436162E-23</v>
      </c>
      <c r="G26" s="57">
        <f>'Ind dose in plume'!G25+'Ind dose in plume'!L25+'Ind dose deposit'!G25+'Ind dose food'!AA26</f>
        <v>3.6489782545532E-23</v>
      </c>
      <c r="H26" s="60">
        <f t="shared" si="0"/>
        <v>0</v>
      </c>
      <c r="I26" s="60">
        <f t="shared" si="1"/>
        <v>0</v>
      </c>
      <c r="J26" s="60">
        <f t="shared" si="2"/>
        <v>0</v>
      </c>
      <c r="K26" s="60">
        <f t="shared" si="3"/>
        <v>0</v>
      </c>
      <c r="L26" s="60">
        <f t="shared" si="12"/>
        <v>0</v>
      </c>
      <c r="M26" s="60">
        <f t="shared" si="13"/>
        <v>0</v>
      </c>
      <c r="N26" s="57">
        <f t="shared" si="4"/>
        <v>2.7945352754853466E-15</v>
      </c>
      <c r="O26" s="57">
        <f t="shared" si="5"/>
        <v>2.1845124821319002E-16</v>
      </c>
      <c r="P26" s="57">
        <f t="shared" si="6"/>
        <v>5.85257417962806E-16</v>
      </c>
      <c r="Q26" s="57">
        <f t="shared" si="7"/>
        <v>1.2514625951578542E-15</v>
      </c>
      <c r="R26" s="57">
        <f t="shared" si="14"/>
        <v>2.7945352754853466E-15</v>
      </c>
      <c r="S26" s="57">
        <f t="shared" si="15"/>
        <v>2.0551712613338502E-15</v>
      </c>
      <c r="T26" s="60">
        <f t="shared" si="8"/>
        <v>1.7688248746437442E-15</v>
      </c>
      <c r="U26" s="60">
        <f t="shared" si="9"/>
        <v>1.152504292919801E-14</v>
      </c>
      <c r="V26" s="60">
        <f t="shared" si="10"/>
        <v>1.2511490534792005E-14</v>
      </c>
      <c r="W26" s="60">
        <f t="shared" si="11"/>
        <v>1.1300372863934162E-14</v>
      </c>
      <c r="X26" s="60">
        <f t="shared" si="16"/>
        <v>1.7688248746437442E-15</v>
      </c>
      <c r="Y26" s="60">
        <f t="shared" si="17"/>
        <v>3.5336906327924176E-14</v>
      </c>
    </row>
    <row r="27" spans="1:25">
      <c r="A27" s="4" t="s">
        <v>168</v>
      </c>
      <c r="B27" s="107"/>
      <c r="C27" s="57">
        <f>'Ind dose in plume'!C26+'Ind dose in plume'!H26+'Ind dose deposit'!C26+'Ind dose food'!W27</f>
        <v>6.1858655840033899E-15</v>
      </c>
      <c r="D27" s="57">
        <f>'Ind dose in plume'!D26+'Ind dose in plume'!I26+'Ind dose deposit'!D26+'Ind dose food'!X27</f>
        <v>4.2153525569532266E-24</v>
      </c>
      <c r="E27" s="57">
        <f>'Ind dose in plume'!E26+'Ind dose in plume'!J26+'Ind dose deposit'!E26+'Ind dose food'!Y27</f>
        <v>2.7061334276508727E-69</v>
      </c>
      <c r="F27" s="57">
        <f>'Ind dose in plume'!F26+'Ind dose in plume'!K26+'Ind dose deposit'!F26+'Ind dose food'!Z27</f>
        <v>1.9460564826482785E-149</v>
      </c>
      <c r="G27" s="57">
        <f>'Ind dose in plume'!G26+'Ind dose in plume'!L26+'Ind dose deposit'!G26+'Ind dose food'!AA27</f>
        <v>3.2028053687077086E-238</v>
      </c>
      <c r="H27" s="60">
        <f t="shared" si="0"/>
        <v>0</v>
      </c>
      <c r="I27" s="60">
        <f t="shared" si="1"/>
        <v>0</v>
      </c>
      <c r="J27" s="60">
        <f t="shared" si="2"/>
        <v>0</v>
      </c>
      <c r="K27" s="60">
        <f t="shared" si="3"/>
        <v>0</v>
      </c>
      <c r="L27" s="60">
        <f t="shared" si="12"/>
        <v>0</v>
      </c>
      <c r="M27" s="60">
        <f t="shared" si="13"/>
        <v>0</v>
      </c>
      <c r="N27" s="57">
        <f t="shared" si="4"/>
        <v>1.6499475841920345E-17</v>
      </c>
      <c r="O27" s="57">
        <f t="shared" si="5"/>
        <v>3.0498881446985075E-63</v>
      </c>
      <c r="P27" s="57">
        <f t="shared" si="6"/>
        <v>1.6914768764898996E-142</v>
      </c>
      <c r="Q27" s="57">
        <f t="shared" si="7"/>
        <v>1.0984420401812565E-230</v>
      </c>
      <c r="R27" s="57">
        <f t="shared" si="14"/>
        <v>1.6499475841920345E-17</v>
      </c>
      <c r="S27" s="57">
        <f t="shared" si="15"/>
        <v>3.0498881446985075E-63</v>
      </c>
      <c r="T27" s="60">
        <f t="shared" si="8"/>
        <v>1.0443483588770778E-17</v>
      </c>
      <c r="U27" s="60">
        <f t="shared" si="9"/>
        <v>1.6090588671115692E-61</v>
      </c>
      <c r="V27" s="60">
        <f t="shared" si="10"/>
        <v>3.6159980686255664E-141</v>
      </c>
      <c r="W27" s="60">
        <f t="shared" si="11"/>
        <v>9.9186381370855502E-230</v>
      </c>
      <c r="X27" s="60">
        <f t="shared" si="16"/>
        <v>1.0443483588770778E-17</v>
      </c>
      <c r="Y27" s="60">
        <f t="shared" si="17"/>
        <v>1.6090588671115692E-61</v>
      </c>
    </row>
    <row r="28" spans="1:25">
      <c r="A28" s="4"/>
      <c r="B28" s="107" t="s">
        <v>170</v>
      </c>
      <c r="C28" s="57">
        <f>'Ind dose in plume'!C27+'Ind dose in plume'!H27+'Ind dose deposit'!C27+'Ind dose food'!W28</f>
        <v>2.6045941276401509E-14</v>
      </c>
      <c r="D28" s="57">
        <f>'Ind dose in plume'!D27+'Ind dose in plume'!I27+'Ind dose deposit'!D27+'Ind dose food'!X28</f>
        <v>7.560143082078525E-19</v>
      </c>
      <c r="E28" s="57">
        <f>'Ind dose in plume'!E27+'Ind dose in plume'!J27+'Ind dose deposit'!E27+'Ind dose food'!Y28</f>
        <v>2.9388330917705328E-39</v>
      </c>
      <c r="F28" s="57">
        <f>'Ind dose in plume'!F27+'Ind dose in plume'!K27+'Ind dose deposit'!F27+'Ind dose food'!Z28</f>
        <v>8.5665469827116864E-75</v>
      </c>
      <c r="G28" s="57">
        <f>'Ind dose in plume'!G27+'Ind dose in plume'!L27+'Ind dose deposit'!G27+'Ind dose food'!AA28</f>
        <v>5.1692854260504567E-114</v>
      </c>
      <c r="H28" s="60">
        <f t="shared" si="0"/>
        <v>0</v>
      </c>
      <c r="I28" s="60">
        <f t="shared" si="1"/>
        <v>0</v>
      </c>
      <c r="J28" s="60">
        <f t="shared" si="2"/>
        <v>0</v>
      </c>
      <c r="K28" s="60">
        <f t="shared" si="3"/>
        <v>0</v>
      </c>
      <c r="L28" s="60">
        <f t="shared" si="12"/>
        <v>0</v>
      </c>
      <c r="M28" s="60">
        <f t="shared" si="13"/>
        <v>0</v>
      </c>
      <c r="N28" s="57">
        <f t="shared" si="4"/>
        <v>2.9591450883143754E-12</v>
      </c>
      <c r="O28" s="57">
        <f t="shared" si="5"/>
        <v>3.3121471817519598E-33</v>
      </c>
      <c r="P28" s="57">
        <f t="shared" si="6"/>
        <v>7.4458867262179126E-68</v>
      </c>
      <c r="Q28" s="57">
        <f t="shared" si="7"/>
        <v>1.772870897853267E-106</v>
      </c>
      <c r="R28" s="57">
        <f t="shared" si="14"/>
        <v>2.9591450883143754E-12</v>
      </c>
      <c r="S28" s="57">
        <f t="shared" si="15"/>
        <v>3.3121471817519598E-33</v>
      </c>
      <c r="T28" s="60">
        <f t="shared" si="8"/>
        <v>1.8730160559455684E-12</v>
      </c>
      <c r="U28" s="60">
        <f t="shared" si="9"/>
        <v>1.7474213935486541E-31</v>
      </c>
      <c r="V28" s="60">
        <f t="shared" si="10"/>
        <v>1.5917635289866459E-66</v>
      </c>
      <c r="W28" s="60">
        <f t="shared" si="11"/>
        <v>1.600855052550143E-105</v>
      </c>
      <c r="X28" s="60">
        <f t="shared" si="16"/>
        <v>1.8730160559455684E-12</v>
      </c>
      <c r="Y28" s="60">
        <f t="shared" si="17"/>
        <v>1.7474213935486541E-31</v>
      </c>
    </row>
    <row r="29" spans="1:25">
      <c r="A29" s="4" t="s">
        <v>11</v>
      </c>
      <c r="B29" s="107"/>
      <c r="C29" s="57">
        <f>'Ind dose in plume'!C28+'Ind dose in plume'!H28+'Ind dose deposit'!C28+'Ind dose food'!W29</f>
        <v>1.2376650831028385E-10</v>
      </c>
      <c r="D29" s="57">
        <f>'Ind dose in plume'!D28+'Ind dose in plume'!I28+'Ind dose deposit'!D28+'Ind dose food'!X29</f>
        <v>1.1753714423495069E-11</v>
      </c>
      <c r="E29" s="57">
        <f>'Ind dose in plume'!E28+'Ind dose in plume'!J28+'Ind dose deposit'!E28+'Ind dose food'!Y29</f>
        <v>9.217681496399072E-13</v>
      </c>
      <c r="F29" s="57">
        <f>'Ind dose in plume'!F28+'Ind dose in plume'!K28+'Ind dose deposit'!F28+'Ind dose food'!Z29</f>
        <v>2.503256167147948E-13</v>
      </c>
      <c r="G29" s="57">
        <f>'Ind dose in plume'!G28+'Ind dose in plume'!L28+'Ind dose deposit'!G28+'Ind dose food'!AA29</f>
        <v>1.2087117599543229E-13</v>
      </c>
      <c r="H29" s="60">
        <f t="shared" si="0"/>
        <v>0</v>
      </c>
      <c r="I29" s="60">
        <f t="shared" si="1"/>
        <v>0</v>
      </c>
      <c r="J29" s="60">
        <f t="shared" si="2"/>
        <v>0</v>
      </c>
      <c r="K29" s="60">
        <f t="shared" si="3"/>
        <v>0</v>
      </c>
      <c r="L29" s="60">
        <f t="shared" si="12"/>
        <v>0</v>
      </c>
      <c r="M29" s="60">
        <f t="shared" si="13"/>
        <v>0</v>
      </c>
      <c r="N29" s="57">
        <f t="shared" si="4"/>
        <v>4.6005672019864565E-5</v>
      </c>
      <c r="O29" s="57">
        <f t="shared" si="5"/>
        <v>1.0388585141523653E-6</v>
      </c>
      <c r="P29" s="57">
        <f t="shared" si="6"/>
        <v>2.1757847012227543E-6</v>
      </c>
      <c r="Q29" s="57">
        <f t="shared" si="7"/>
        <v>4.145427707119817E-6</v>
      </c>
      <c r="R29" s="57">
        <f t="shared" si="14"/>
        <v>4.6005672019864565E-5</v>
      </c>
      <c r="S29" s="57">
        <f t="shared" si="15"/>
        <v>7.3600709224949368E-6</v>
      </c>
      <c r="T29" s="60">
        <f t="shared" si="8"/>
        <v>2.9119681457341779E-5</v>
      </c>
      <c r="U29" s="60">
        <f t="shared" si="9"/>
        <v>5.4808059330859664E-5</v>
      </c>
      <c r="V29" s="60">
        <f t="shared" si="10"/>
        <v>4.651339540445391E-5</v>
      </c>
      <c r="W29" s="60">
        <f t="shared" si="11"/>
        <v>3.7432104604795458E-5</v>
      </c>
      <c r="X29" s="60">
        <f t="shared" si="16"/>
        <v>2.9119681457341779E-5</v>
      </c>
      <c r="Y29" s="60">
        <f t="shared" si="17"/>
        <v>1.3875355934010904E-4</v>
      </c>
    </row>
    <row r="30" spans="1:25">
      <c r="A30" s="4" t="s">
        <v>12</v>
      </c>
      <c r="B30" s="107"/>
      <c r="C30" s="57">
        <f>'Ind dose in plume'!C29+'Ind dose in plume'!H29+'Ind dose deposit'!C29+'Ind dose food'!W30</f>
        <v>5.7127354438995264E-11</v>
      </c>
      <c r="D30" s="57">
        <f>'Ind dose in plume'!D29+'Ind dose in plume'!I29+'Ind dose deposit'!D29+'Ind dose food'!X30</f>
        <v>8.4809805211762841E-12</v>
      </c>
      <c r="E30" s="57">
        <f>'Ind dose in plume'!E29+'Ind dose in plume'!J29+'Ind dose deposit'!E29+'Ind dose food'!Y30</f>
        <v>6.6593450297605432E-13</v>
      </c>
      <c r="F30" s="57">
        <f>'Ind dose in plume'!F29+'Ind dose in plume'!K29+'Ind dose deposit'!F29+'Ind dose food'!Z30</f>
        <v>1.812529620446192E-13</v>
      </c>
      <c r="G30" s="57">
        <f>'Ind dose in plume'!G29+'Ind dose in plume'!L29+'Ind dose deposit'!G29+'Ind dose food'!AA30</f>
        <v>8.7736507270827123E-14</v>
      </c>
      <c r="H30" s="60">
        <f t="shared" si="0"/>
        <v>0</v>
      </c>
      <c r="I30" s="60">
        <f t="shared" si="1"/>
        <v>0</v>
      </c>
      <c r="J30" s="60">
        <f t="shared" si="2"/>
        <v>0</v>
      </c>
      <c r="K30" s="60">
        <f t="shared" si="3"/>
        <v>0</v>
      </c>
      <c r="L30" s="60">
        <f t="shared" si="12"/>
        <v>0</v>
      </c>
      <c r="M30" s="60">
        <f t="shared" si="13"/>
        <v>0</v>
      </c>
      <c r="N30" s="57">
        <f t="shared" si="4"/>
        <v>3.3195736616176418E-5</v>
      </c>
      <c r="O30" s="57">
        <f t="shared" si="5"/>
        <v>7.5052683102009657E-7</v>
      </c>
      <c r="P30" s="57">
        <f t="shared" si="6"/>
        <v>1.575417758052738E-6</v>
      </c>
      <c r="Q30" s="57">
        <f t="shared" si="7"/>
        <v>3.0090329242775828E-6</v>
      </c>
      <c r="R30" s="57">
        <f t="shared" si="14"/>
        <v>3.3195736616176418E-5</v>
      </c>
      <c r="S30" s="57">
        <f t="shared" si="15"/>
        <v>5.3349775133504173E-6</v>
      </c>
      <c r="T30" s="60">
        <f t="shared" si="8"/>
        <v>2.1011523874436381E-5</v>
      </c>
      <c r="U30" s="60">
        <f t="shared" si="9"/>
        <v>3.9596266983011354E-5</v>
      </c>
      <c r="V30" s="60">
        <f t="shared" si="10"/>
        <v>3.3678897119887043E-5</v>
      </c>
      <c r="W30" s="60">
        <f t="shared" si="11"/>
        <v>2.7170763341833508E-5</v>
      </c>
      <c r="X30" s="60">
        <f t="shared" si="16"/>
        <v>2.1011523874436381E-5</v>
      </c>
      <c r="Y30" s="60">
        <f t="shared" si="17"/>
        <v>1.0044592744473191E-4</v>
      </c>
    </row>
    <row r="31" spans="1:25">
      <c r="B31" s="107" t="s">
        <v>143</v>
      </c>
      <c r="C31" s="57">
        <f>'Ind dose in plume'!C30+'Ind dose in plume'!H30+'Ind dose deposit'!C30+'Ind dose food'!W31</f>
        <v>1.492565430216763E-10</v>
      </c>
      <c r="D31" s="57">
        <f>'Ind dose in plume'!D30+'Ind dose in plume'!I30+'Ind dose deposit'!D30+'Ind dose food'!X31</f>
        <v>5.6744819561271964E-12</v>
      </c>
      <c r="E31" s="57">
        <f>'Ind dose in plume'!E30+'Ind dose in plume'!J30+'Ind dose deposit'!E30+'Ind dose food'!Y31</f>
        <v>4.4556561728502132E-13</v>
      </c>
      <c r="F31" s="57">
        <f>'Ind dose in plume'!F30+'Ind dose in plume'!K30+'Ind dose deposit'!F30+'Ind dose food'!Z31</f>
        <v>1.212733197592756E-13</v>
      </c>
      <c r="G31" s="57">
        <f>'Ind dose in plume'!G30+'Ind dose in plume'!L30+'Ind dose deposit'!G30+'Ind dose food'!AA31</f>
        <v>5.8703026868039521E-14</v>
      </c>
      <c r="H31" s="60">
        <f t="shared" si="0"/>
        <v>0</v>
      </c>
      <c r="I31" s="60">
        <f t="shared" si="1"/>
        <v>0</v>
      </c>
      <c r="J31" s="60">
        <f t="shared" si="2"/>
        <v>0</v>
      </c>
      <c r="K31" s="60">
        <f t="shared" si="3"/>
        <v>0</v>
      </c>
      <c r="L31" s="60">
        <f t="shared" si="12"/>
        <v>0</v>
      </c>
      <c r="M31" s="60">
        <f t="shared" si="13"/>
        <v>0</v>
      </c>
      <c r="N31" s="57">
        <f t="shared" si="4"/>
        <v>2.2210711129273749E-5</v>
      </c>
      <c r="O31" s="57">
        <f t="shared" si="5"/>
        <v>5.02164926517503E-7</v>
      </c>
      <c r="P31" s="57">
        <f t="shared" si="6"/>
        <v>1.0540856236034274E-6</v>
      </c>
      <c r="Q31" s="57">
        <f t="shared" si="7"/>
        <v>2.0132935091139199E-6</v>
      </c>
      <c r="R31" s="57">
        <f t="shared" si="14"/>
        <v>2.2210711129273749E-5</v>
      </c>
      <c r="S31" s="57">
        <f t="shared" si="15"/>
        <v>3.5695440592348502E-6</v>
      </c>
      <c r="T31" s="60">
        <f t="shared" si="8"/>
        <v>1.4058458547159626E-5</v>
      </c>
      <c r="U31" s="60">
        <f t="shared" si="9"/>
        <v>2.6493198747959092E-5</v>
      </c>
      <c r="V31" s="60">
        <f t="shared" si="10"/>
        <v>2.253398572628214E-5</v>
      </c>
      <c r="W31" s="60">
        <f t="shared" si="11"/>
        <v>1.8179502468194836E-5</v>
      </c>
      <c r="X31" s="60">
        <f t="shared" si="16"/>
        <v>1.4058458547159626E-5</v>
      </c>
      <c r="Y31" s="60">
        <f t="shared" si="17"/>
        <v>6.720668694243606E-5</v>
      </c>
    </row>
    <row r="32" spans="1:25">
      <c r="A32" s="4" t="s">
        <v>27</v>
      </c>
      <c r="B32" s="107"/>
      <c r="C32" s="57">
        <f>'Ind dose in plume'!C31+'Ind dose in plume'!H31+'Ind dose deposit'!C31+'Ind dose food'!W32</f>
        <v>1.1188588990431078E-9</v>
      </c>
      <c r="D32" s="57">
        <f>'Ind dose in plume'!D31+'Ind dose in plume'!I31+'Ind dose deposit'!D31+'Ind dose food'!X32</f>
        <v>1.2073857544022986E-10</v>
      </c>
      <c r="E32" s="57">
        <f>'Ind dose in plume'!E31+'Ind dose in plume'!J31+'Ind dose deposit'!E31+'Ind dose food'!Y32</f>
        <v>9.4802057976993507E-12</v>
      </c>
      <c r="F32" s="57">
        <f>'Ind dose in plume'!F31+'Ind dose in plume'!K31+'Ind dose deposit'!F31+'Ind dose food'!Z32</f>
        <v>2.5801600156979705E-12</v>
      </c>
      <c r="G32" s="57">
        <f>'Ind dose in plume'!G31+'Ind dose in plume'!L31+'Ind dose deposit'!G31+'Ind dose food'!AA32</f>
        <v>1.2488618609500332E-12</v>
      </c>
      <c r="H32" s="60">
        <f t="shared" si="0"/>
        <v>0</v>
      </c>
      <c r="I32" s="60">
        <f t="shared" si="1"/>
        <v>0</v>
      </c>
      <c r="J32" s="60">
        <f t="shared" si="2"/>
        <v>0</v>
      </c>
      <c r="K32" s="60">
        <f t="shared" si="3"/>
        <v>0</v>
      </c>
      <c r="L32" s="60">
        <f t="shared" si="12"/>
        <v>0</v>
      </c>
      <c r="M32" s="60">
        <f t="shared" si="13"/>
        <v>0</v>
      </c>
      <c r="N32" s="57">
        <f t="shared" si="4"/>
        <v>4.725875669350459E-4</v>
      </c>
      <c r="O32" s="57">
        <f t="shared" si="5"/>
        <v>1.0684457379769504E-5</v>
      </c>
      <c r="P32" s="57">
        <f t="shared" si="6"/>
        <v>2.2426281267323904E-5</v>
      </c>
      <c r="Q32" s="57">
        <f t="shared" si="7"/>
        <v>4.2831274852021992E-5</v>
      </c>
      <c r="R32" s="57">
        <f t="shared" si="14"/>
        <v>4.725875669350459E-4</v>
      </c>
      <c r="S32" s="57">
        <f t="shared" si="15"/>
        <v>7.5942013499115399E-5</v>
      </c>
      <c r="T32" s="60">
        <f t="shared" si="8"/>
        <v>2.9912832061026453E-4</v>
      </c>
      <c r="U32" s="60">
        <f t="shared" si="9"/>
        <v>5.6369020998615167E-4</v>
      </c>
      <c r="V32" s="60">
        <f t="shared" si="10"/>
        <v>4.7942357874486256E-4</v>
      </c>
      <c r="W32" s="60">
        <f t="shared" si="11"/>
        <v>3.8675496809750364E-4</v>
      </c>
      <c r="X32" s="60">
        <f t="shared" si="16"/>
        <v>2.9912832061026453E-4</v>
      </c>
      <c r="Y32" s="60">
        <f t="shared" si="17"/>
        <v>1.4298687568285178E-3</v>
      </c>
    </row>
    <row r="33" spans="1:27">
      <c r="A33" s="4" t="s">
        <v>23</v>
      </c>
      <c r="B33" s="107"/>
      <c r="C33" s="57">
        <f>'Ind dose in plume'!C32+'Ind dose in plume'!H32+'Ind dose deposit'!C32+'Ind dose food'!W33</f>
        <v>2.1365411705062815E-9</v>
      </c>
      <c r="D33" s="57">
        <f>'Ind dose in plume'!D32+'Ind dose in plume'!I32+'Ind dose deposit'!D32+'Ind dose food'!X33</f>
        <v>1.7655886965535488E-10</v>
      </c>
      <c r="E33" s="57">
        <f>'Ind dose in plume'!E32+'Ind dose in plume'!J32+'Ind dose deposit'!E32+'Ind dose food'!Y33</f>
        <v>1.3764723869308865E-11</v>
      </c>
      <c r="F33" s="57">
        <f>'Ind dose in plume'!F32+'Ind dose in plume'!K32+'Ind dose deposit'!F32+'Ind dose food'!Z33</f>
        <v>3.6985170233950388E-12</v>
      </c>
      <c r="G33" s="57">
        <f>'Ind dose in plume'!G32+'Ind dose in plume'!L32+'Ind dose deposit'!G32+'Ind dose food'!AA33</f>
        <v>1.7648503124852821E-12</v>
      </c>
      <c r="H33" s="60">
        <f t="shared" si="0"/>
        <v>0</v>
      </c>
      <c r="I33" s="60">
        <f t="shared" si="1"/>
        <v>0</v>
      </c>
      <c r="J33" s="60">
        <f t="shared" si="2"/>
        <v>0</v>
      </c>
      <c r="K33" s="60">
        <f t="shared" si="3"/>
        <v>0</v>
      </c>
      <c r="L33" s="60">
        <f t="shared" si="12"/>
        <v>0</v>
      </c>
      <c r="M33" s="60">
        <f t="shared" si="13"/>
        <v>0</v>
      </c>
      <c r="N33" s="57">
        <f t="shared" si="4"/>
        <v>6.9107595751394105E-4</v>
      </c>
      <c r="O33" s="57">
        <f t="shared" si="5"/>
        <v>1.5513229212979433E-5</v>
      </c>
      <c r="P33" s="57">
        <f t="shared" si="6"/>
        <v>3.2146836837251418E-5</v>
      </c>
      <c r="Q33" s="57">
        <f t="shared" si="7"/>
        <v>6.0527742235022418E-5</v>
      </c>
      <c r="R33" s="57">
        <f t="shared" si="14"/>
        <v>6.9107595751394105E-4</v>
      </c>
      <c r="S33" s="57">
        <f t="shared" si="15"/>
        <v>1.0818780828525328E-4</v>
      </c>
      <c r="T33" s="60">
        <f t="shared" si="8"/>
        <v>4.3742240602298387E-4</v>
      </c>
      <c r="U33" s="60">
        <f t="shared" si="9"/>
        <v>8.1844637699479759E-4</v>
      </c>
      <c r="V33" s="60">
        <f t="shared" si="10"/>
        <v>6.8722724816165388E-4</v>
      </c>
      <c r="W33" s="60">
        <f t="shared" si="11"/>
        <v>5.4654934035928884E-4</v>
      </c>
      <c r="X33" s="60">
        <f t="shared" si="16"/>
        <v>4.3742240602298387E-4</v>
      </c>
      <c r="Y33" s="60">
        <f t="shared" si="17"/>
        <v>2.0522229655157405E-3</v>
      </c>
    </row>
    <row r="34" spans="1:27">
      <c r="A34" s="4" t="s">
        <v>29</v>
      </c>
      <c r="B34" s="107"/>
      <c r="C34" s="57">
        <f>'Ind dose in plume'!C33+'Ind dose in plume'!H33+'Ind dose deposit'!C33+'Ind dose food'!W34</f>
        <v>2.6511576943150078E-12</v>
      </c>
      <c r="D34" s="57">
        <f>'Ind dose in plume'!D33+'Ind dose in plume'!I33+'Ind dose deposit'!D33+'Ind dose food'!X34</f>
        <v>1.5956313443229336E-13</v>
      </c>
      <c r="E34" s="57">
        <f>'Ind dose in plume'!E33+'Ind dose in plume'!J33+'Ind dose deposit'!E33+'Ind dose food'!Y34</f>
        <v>1.4297018922058804E-14</v>
      </c>
      <c r="F34" s="57">
        <f>'Ind dose in plume'!F33+'Ind dose in plume'!K33+'Ind dose deposit'!F33+'Ind dose food'!Z34</f>
        <v>2.9695282543720023E-15</v>
      </c>
      <c r="G34" s="57">
        <f>'Ind dose in plume'!G33+'Ind dose in plume'!L33+'Ind dose deposit'!G33+'Ind dose food'!AA34</f>
        <v>9.5204577331732097E-16</v>
      </c>
      <c r="H34" s="60">
        <f t="shared" si="0"/>
        <v>0</v>
      </c>
      <c r="I34" s="60">
        <f t="shared" si="1"/>
        <v>0</v>
      </c>
      <c r="J34" s="60">
        <f t="shared" si="2"/>
        <v>0</v>
      </c>
      <c r="K34" s="60">
        <f t="shared" si="3"/>
        <v>0</v>
      </c>
      <c r="L34" s="60">
        <f t="shared" si="12"/>
        <v>0</v>
      </c>
      <c r="M34" s="60">
        <f t="shared" si="13"/>
        <v>0</v>
      </c>
      <c r="N34" s="57">
        <f t="shared" si="4"/>
        <v>6.2455228744368227E-7</v>
      </c>
      <c r="O34" s="57">
        <f t="shared" si="5"/>
        <v>1.611314064169009E-8</v>
      </c>
      <c r="P34" s="57">
        <f t="shared" si="6"/>
        <v>2.5810599132859149E-8</v>
      </c>
      <c r="Q34" s="57">
        <f t="shared" si="7"/>
        <v>3.2651596996996852E-8</v>
      </c>
      <c r="R34" s="57">
        <f t="shared" si="14"/>
        <v>6.2455228744368227E-7</v>
      </c>
      <c r="S34" s="57">
        <f t="shared" si="15"/>
        <v>7.4575336771546091E-8</v>
      </c>
      <c r="T34" s="60">
        <f t="shared" si="8"/>
        <v>3.9531568316101141E-7</v>
      </c>
      <c r="U34" s="60">
        <f t="shared" si="9"/>
        <v>8.5009648211509131E-7</v>
      </c>
      <c r="V34" s="60">
        <f t="shared" si="10"/>
        <v>5.5177270178333832E-7</v>
      </c>
      <c r="W34" s="60">
        <f t="shared" si="11"/>
        <v>2.9483519691008931E-7</v>
      </c>
      <c r="X34" s="60">
        <f t="shared" si="16"/>
        <v>3.9531568316101141E-7</v>
      </c>
      <c r="Y34" s="60">
        <f t="shared" si="17"/>
        <v>1.696704380808519E-6</v>
      </c>
      <c r="Z34" s="60"/>
      <c r="AA34" s="60"/>
    </row>
    <row r="35" spans="1:27">
      <c r="A35" s="4"/>
      <c r="B35" s="107" t="s">
        <v>30</v>
      </c>
      <c r="C35" s="57">
        <f>'Ind dose in plume'!C34+'Ind dose in plume'!H34+'Ind dose deposit'!C34+'Ind dose food'!W35</f>
        <v>0</v>
      </c>
      <c r="D35" s="57">
        <f>'Ind dose in plume'!D34+'Ind dose in plume'!I34+'Ind dose deposit'!D34+'Ind dose food'!X35</f>
        <v>0</v>
      </c>
      <c r="E35" s="57">
        <f>'Ind dose in plume'!E34+'Ind dose in plume'!J34+'Ind dose deposit'!E34+'Ind dose food'!Y35</f>
        <v>0</v>
      </c>
      <c r="F35" s="57">
        <f>'Ind dose in plume'!F34+'Ind dose in plume'!K34+'Ind dose deposit'!F34+'Ind dose food'!Z35</f>
        <v>0</v>
      </c>
      <c r="G35" s="57">
        <f>'Ind dose in plume'!G34+'Ind dose in plume'!L34+'Ind dose deposit'!G34+'Ind dose food'!AA35</f>
        <v>0</v>
      </c>
      <c r="H35" s="60">
        <f t="shared" si="0"/>
        <v>0</v>
      </c>
      <c r="I35" s="60">
        <f t="shared" si="1"/>
        <v>0</v>
      </c>
      <c r="J35" s="60">
        <f t="shared" si="2"/>
        <v>0</v>
      </c>
      <c r="K35" s="60">
        <f t="shared" si="3"/>
        <v>0</v>
      </c>
      <c r="L35" s="60">
        <f t="shared" si="12"/>
        <v>0</v>
      </c>
      <c r="M35" s="60">
        <f t="shared" si="13"/>
        <v>0</v>
      </c>
      <c r="N35" s="57">
        <f t="shared" si="4"/>
        <v>0</v>
      </c>
      <c r="O35" s="57">
        <f t="shared" si="5"/>
        <v>0</v>
      </c>
      <c r="P35" s="57">
        <f t="shared" si="6"/>
        <v>0</v>
      </c>
      <c r="Q35" s="57">
        <f t="shared" si="7"/>
        <v>0</v>
      </c>
      <c r="R35" s="57">
        <f t="shared" si="14"/>
        <v>0</v>
      </c>
      <c r="S35" s="57">
        <f t="shared" si="15"/>
        <v>0</v>
      </c>
      <c r="T35" s="60">
        <f t="shared" si="8"/>
        <v>0</v>
      </c>
      <c r="U35" s="60">
        <f t="shared" si="9"/>
        <v>0</v>
      </c>
      <c r="V35" s="60">
        <f t="shared" si="10"/>
        <v>0</v>
      </c>
      <c r="W35" s="60">
        <f t="shared" si="11"/>
        <v>0</v>
      </c>
      <c r="X35" s="60">
        <f t="shared" si="16"/>
        <v>0</v>
      </c>
      <c r="Y35" s="60">
        <f t="shared" si="17"/>
        <v>0</v>
      </c>
      <c r="Z35" s="60"/>
      <c r="AA35" s="60"/>
    </row>
    <row r="36" spans="1:27">
      <c r="A36" s="4"/>
      <c r="B36" s="107" t="s">
        <v>31</v>
      </c>
      <c r="C36" s="57">
        <f>'Ind dose in plume'!C35+'Ind dose in plume'!H35+'Ind dose deposit'!C35+'Ind dose food'!W36</f>
        <v>0</v>
      </c>
      <c r="D36" s="57">
        <f>'Ind dose in plume'!D35+'Ind dose in plume'!I35+'Ind dose deposit'!D35+'Ind dose food'!X36</f>
        <v>0</v>
      </c>
      <c r="E36" s="57">
        <f>'Ind dose in plume'!E35+'Ind dose in plume'!J35+'Ind dose deposit'!E35+'Ind dose food'!Y36</f>
        <v>0</v>
      </c>
      <c r="F36" s="57">
        <f>'Ind dose in plume'!F35+'Ind dose in plume'!K35+'Ind dose deposit'!F35+'Ind dose food'!Z36</f>
        <v>0</v>
      </c>
      <c r="G36" s="57">
        <f>'Ind dose in plume'!G35+'Ind dose in plume'!L35+'Ind dose deposit'!G35+'Ind dose food'!AA36</f>
        <v>0</v>
      </c>
      <c r="H36" s="60">
        <f t="shared" si="0"/>
        <v>0</v>
      </c>
      <c r="I36" s="60">
        <f t="shared" si="1"/>
        <v>0</v>
      </c>
      <c r="J36" s="60">
        <f t="shared" si="2"/>
        <v>0</v>
      </c>
      <c r="K36" s="60">
        <f t="shared" si="3"/>
        <v>0</v>
      </c>
      <c r="L36" s="60">
        <f t="shared" si="12"/>
        <v>0</v>
      </c>
      <c r="M36" s="60">
        <f t="shared" si="13"/>
        <v>0</v>
      </c>
      <c r="N36" s="57">
        <f t="shared" si="4"/>
        <v>0</v>
      </c>
      <c r="O36" s="57">
        <f t="shared" si="5"/>
        <v>0</v>
      </c>
      <c r="P36" s="57">
        <f t="shared" si="6"/>
        <v>0</v>
      </c>
      <c r="Q36" s="57">
        <f t="shared" si="7"/>
        <v>0</v>
      </c>
      <c r="R36" s="57">
        <f t="shared" si="14"/>
        <v>0</v>
      </c>
      <c r="S36" s="57">
        <f t="shared" si="15"/>
        <v>0</v>
      </c>
      <c r="T36" s="60">
        <f t="shared" si="8"/>
        <v>0</v>
      </c>
      <c r="U36" s="60">
        <f t="shared" si="9"/>
        <v>0</v>
      </c>
      <c r="V36" s="60">
        <f t="shared" si="10"/>
        <v>0</v>
      </c>
      <c r="W36" s="60">
        <f t="shared" si="11"/>
        <v>0</v>
      </c>
      <c r="X36" s="60">
        <f t="shared" si="16"/>
        <v>0</v>
      </c>
      <c r="Y36" s="60">
        <f t="shared" si="17"/>
        <v>0</v>
      </c>
    </row>
    <row r="37" spans="1:27">
      <c r="A37" s="4"/>
      <c r="B37" s="107" t="s">
        <v>32</v>
      </c>
      <c r="C37" s="57">
        <f>'Ind dose in plume'!C36+'Ind dose in plume'!H36+'Ind dose deposit'!C36+'Ind dose food'!W37</f>
        <v>0</v>
      </c>
      <c r="D37" s="57">
        <f>'Ind dose in plume'!D36+'Ind dose in plume'!I36+'Ind dose deposit'!D36+'Ind dose food'!X37</f>
        <v>0</v>
      </c>
      <c r="E37" s="57">
        <f>'Ind dose in plume'!E36+'Ind dose in plume'!J36+'Ind dose deposit'!E36+'Ind dose food'!Y37</f>
        <v>0</v>
      </c>
      <c r="F37" s="57">
        <f>'Ind dose in plume'!F36+'Ind dose in plume'!K36+'Ind dose deposit'!F36+'Ind dose food'!Z37</f>
        <v>0</v>
      </c>
      <c r="G37" s="57">
        <f>'Ind dose in plume'!G36+'Ind dose in plume'!L36+'Ind dose deposit'!G36+'Ind dose food'!AA37</f>
        <v>0</v>
      </c>
      <c r="H37" s="60">
        <f t="shared" si="0"/>
        <v>0</v>
      </c>
      <c r="I37" s="60">
        <f t="shared" si="1"/>
        <v>0</v>
      </c>
      <c r="J37" s="60">
        <f t="shared" si="2"/>
        <v>0</v>
      </c>
      <c r="K37" s="60">
        <f t="shared" si="3"/>
        <v>0</v>
      </c>
      <c r="L37" s="60">
        <f t="shared" si="12"/>
        <v>0</v>
      </c>
      <c r="M37" s="60">
        <f t="shared" si="13"/>
        <v>0</v>
      </c>
      <c r="N37" s="57">
        <f t="shared" si="4"/>
        <v>0</v>
      </c>
      <c r="O37" s="57">
        <f t="shared" si="5"/>
        <v>0</v>
      </c>
      <c r="P37" s="57">
        <f t="shared" si="6"/>
        <v>0</v>
      </c>
      <c r="Q37" s="57">
        <f t="shared" si="7"/>
        <v>0</v>
      </c>
      <c r="R37" s="57">
        <f t="shared" si="14"/>
        <v>0</v>
      </c>
      <c r="S37" s="57">
        <f t="shared" si="15"/>
        <v>0</v>
      </c>
      <c r="T37" s="60">
        <f t="shared" si="8"/>
        <v>0</v>
      </c>
      <c r="U37" s="60">
        <f t="shared" si="9"/>
        <v>0</v>
      </c>
      <c r="V37" s="60">
        <f t="shared" si="10"/>
        <v>0</v>
      </c>
      <c r="W37" s="60">
        <f t="shared" si="11"/>
        <v>0</v>
      </c>
      <c r="X37" s="60">
        <f t="shared" si="16"/>
        <v>0</v>
      </c>
      <c r="Y37" s="60">
        <f t="shared" si="17"/>
        <v>0</v>
      </c>
    </row>
    <row r="38" spans="1:27">
      <c r="A38" s="4"/>
      <c r="B38" s="107" t="s">
        <v>33</v>
      </c>
      <c r="C38" s="57">
        <f>'Ind dose in plume'!C37+'Ind dose in plume'!H37+'Ind dose deposit'!C37+'Ind dose food'!W38</f>
        <v>0</v>
      </c>
      <c r="D38" s="57">
        <f>'Ind dose in plume'!D37+'Ind dose in plume'!I37+'Ind dose deposit'!D37+'Ind dose food'!X38</f>
        <v>0</v>
      </c>
      <c r="E38" s="57">
        <f>'Ind dose in plume'!E37+'Ind dose in plume'!J37+'Ind dose deposit'!E37+'Ind dose food'!Y38</f>
        <v>0</v>
      </c>
      <c r="F38" s="57">
        <f>'Ind dose in plume'!F37+'Ind dose in plume'!K37+'Ind dose deposit'!F37+'Ind dose food'!Z38</f>
        <v>0</v>
      </c>
      <c r="G38" s="57">
        <f>'Ind dose in plume'!G37+'Ind dose in plume'!L37+'Ind dose deposit'!G37+'Ind dose food'!AA38</f>
        <v>0</v>
      </c>
      <c r="H38" s="60">
        <f t="shared" si="0"/>
        <v>0</v>
      </c>
      <c r="I38" s="60">
        <f t="shared" si="1"/>
        <v>0</v>
      </c>
      <c r="J38" s="60">
        <f t="shared" si="2"/>
        <v>0</v>
      </c>
      <c r="K38" s="60">
        <f t="shared" si="3"/>
        <v>0</v>
      </c>
      <c r="L38" s="60">
        <f t="shared" si="12"/>
        <v>0</v>
      </c>
      <c r="M38" s="60">
        <f t="shared" si="13"/>
        <v>0</v>
      </c>
      <c r="N38" s="57">
        <f t="shared" si="4"/>
        <v>0</v>
      </c>
      <c r="O38" s="57">
        <f t="shared" si="5"/>
        <v>0</v>
      </c>
      <c r="P38" s="57">
        <f t="shared" si="6"/>
        <v>0</v>
      </c>
      <c r="Q38" s="57">
        <f t="shared" si="7"/>
        <v>0</v>
      </c>
      <c r="R38" s="57">
        <f t="shared" si="14"/>
        <v>0</v>
      </c>
      <c r="S38" s="57">
        <f t="shared" si="15"/>
        <v>0</v>
      </c>
      <c r="T38" s="60">
        <f t="shared" si="8"/>
        <v>0</v>
      </c>
      <c r="U38" s="60">
        <f t="shared" si="9"/>
        <v>0</v>
      </c>
      <c r="V38" s="60">
        <f t="shared" si="10"/>
        <v>0</v>
      </c>
      <c r="W38" s="60">
        <f t="shared" si="11"/>
        <v>0</v>
      </c>
      <c r="X38" s="60">
        <f t="shared" si="16"/>
        <v>0</v>
      </c>
      <c r="Y38" s="60">
        <f t="shared" si="17"/>
        <v>0</v>
      </c>
    </row>
    <row r="39" spans="1:27">
      <c r="A39" s="4" t="s">
        <v>16</v>
      </c>
      <c r="B39" s="107"/>
      <c r="C39" s="57">
        <f>'Ind dose in plume'!C38+'Ind dose in plume'!H38+'Ind dose deposit'!C38+'Ind dose food'!W39</f>
        <v>2.1801218187290791E-9</v>
      </c>
      <c r="D39" s="57">
        <f>'Ind dose in plume'!D38+'Ind dose in plume'!I38+'Ind dose deposit'!D38+'Ind dose food'!X39</f>
        <v>1.740058267915142E-10</v>
      </c>
      <c r="E39" s="57">
        <f>'Ind dose in plume'!E38+'Ind dose in plume'!J38+'Ind dose deposit'!E38+'Ind dose food'!Y39</f>
        <v>1.3664327741239165E-11</v>
      </c>
      <c r="F39" s="57">
        <f>'Ind dose in plume'!F38+'Ind dose in plume'!K38+'Ind dose deposit'!F38+'Ind dose food'!Z39</f>
        <v>3.7197359789621666E-12</v>
      </c>
      <c r="G39" s="57">
        <f>'Ind dose in plume'!G38+'Ind dose in plume'!L38+'Ind dose deposit'!G38+'Ind dose food'!AA39</f>
        <v>1.8008825896536849E-12</v>
      </c>
      <c r="H39" s="60">
        <f t="shared" si="0"/>
        <v>0</v>
      </c>
      <c r="I39" s="60">
        <f t="shared" si="1"/>
        <v>0</v>
      </c>
      <c r="J39" s="60">
        <f t="shared" si="2"/>
        <v>0</v>
      </c>
      <c r="K39" s="60">
        <f t="shared" si="3"/>
        <v>0</v>
      </c>
      <c r="L39" s="60">
        <f t="shared" si="12"/>
        <v>0</v>
      </c>
      <c r="M39" s="60">
        <f t="shared" si="13"/>
        <v>0</v>
      </c>
      <c r="N39" s="57">
        <f t="shared" si="4"/>
        <v>6.8108299287191062E-4</v>
      </c>
      <c r="O39" s="57">
        <f t="shared" si="5"/>
        <v>1.5400079965553295E-5</v>
      </c>
      <c r="P39" s="57">
        <f t="shared" si="6"/>
        <v>3.2331268137190978E-5</v>
      </c>
      <c r="Q39" s="57">
        <f t="shared" si="7"/>
        <v>6.1763514112762424E-5</v>
      </c>
      <c r="R39" s="57">
        <f t="shared" si="14"/>
        <v>6.8108299287191062E-4</v>
      </c>
      <c r="S39" s="57">
        <f t="shared" si="15"/>
        <v>1.0949486221550669E-4</v>
      </c>
      <c r="T39" s="60">
        <f t="shared" si="8"/>
        <v>4.3109727404654492E-4</v>
      </c>
      <c r="U39" s="60">
        <f t="shared" si="9"/>
        <v>8.124768531552265E-4</v>
      </c>
      <c r="V39" s="60">
        <f t="shared" si="10"/>
        <v>6.9116997557132148E-4</v>
      </c>
      <c r="W39" s="60">
        <f t="shared" si="11"/>
        <v>5.5770803023724291E-4</v>
      </c>
      <c r="X39" s="60">
        <f t="shared" si="16"/>
        <v>4.3109727404654492E-4</v>
      </c>
      <c r="Y39" s="60">
        <f t="shared" si="17"/>
        <v>2.0613548589637908E-3</v>
      </c>
    </row>
    <row r="40" spans="1:27">
      <c r="A40" s="4" t="s">
        <v>176</v>
      </c>
      <c r="B40" s="107"/>
      <c r="C40" s="57">
        <f>'Ind dose in plume'!C39+'Ind dose in plume'!H39+'Ind dose deposit'!C39+'Ind dose food'!W40</f>
        <v>5.6500662011144643E-9</v>
      </c>
      <c r="D40" s="57">
        <f>'Ind dose in plume'!D39+'Ind dose in plume'!I39+'Ind dose deposit'!D39+'Ind dose food'!X40</f>
        <v>2.3073038490625001E-10</v>
      </c>
      <c r="E40" s="57">
        <f>'Ind dose in plume'!E39+'Ind dose in plume'!J39+'Ind dose deposit'!E39+'Ind dose food'!Y40</f>
        <v>1.8118823712182271E-11</v>
      </c>
      <c r="F40" s="57">
        <f>'Ind dose in plume'!F39+'Ind dose in plume'!K39+'Ind dose deposit'!F39+'Ind dose food'!Z40</f>
        <v>4.9323644545898119E-12</v>
      </c>
      <c r="G40" s="57">
        <f>'Ind dose in plume'!G39+'Ind dose in plume'!L39+'Ind dose deposit'!G39+'Ind dose food'!AA40</f>
        <v>2.3879757042149889E-12</v>
      </c>
      <c r="H40" s="60">
        <f t="shared" ref="H40:H52" si="90">D40*VLOOKUP($B$4,Other_pop_inland,3,FALSE)</f>
        <v>0</v>
      </c>
      <c r="I40" s="60">
        <f t="shared" ref="I40:I52" si="91">E40*VLOOKUP($B$4,Other_pop_inland,4,FALSE)</f>
        <v>0</v>
      </c>
      <c r="J40" s="60">
        <f t="shared" ref="J40:J52" si="92">F40*VLOOKUP($B$4,Other_pop_inland,5,FALSE)</f>
        <v>0</v>
      </c>
      <c r="K40" s="60">
        <f t="shared" ref="K40:K52" si="93">G40*VLOOKUP($B$4,Other_pop_inland,6,FALSE)</f>
        <v>0</v>
      </c>
      <c r="L40" s="60">
        <f t="shared" si="12"/>
        <v>0</v>
      </c>
      <c r="M40" s="60">
        <f t="shared" si="13"/>
        <v>0</v>
      </c>
      <c r="N40" s="57">
        <f t="shared" ref="N40:N52" si="94">D40*VLOOKUP($B$4,Other_pop_coastal,3,FALSE)</f>
        <v>9.0311079804656453E-4</v>
      </c>
      <c r="O40" s="57">
        <f t="shared" ref="O40:O52" si="95">E40*VLOOKUP($B$4,Other_pop_coastal,4,FALSE)</f>
        <v>2.0420421650693359E-5</v>
      </c>
      <c r="P40" s="57">
        <f t="shared" ref="P40:P52" si="96">F40*VLOOKUP($B$4,Other_pop_coastal,5,FALSE)</f>
        <v>4.2871214148963912E-5</v>
      </c>
      <c r="Q40" s="57">
        <f t="shared" ref="Q40:Q52" si="97">G40*VLOOKUP($B$4,Other_pop_coastal,6,FALSE)</f>
        <v>8.1898604581756207E-5</v>
      </c>
      <c r="R40" s="57">
        <f t="shared" si="14"/>
        <v>9.0311079804656453E-4</v>
      </c>
      <c r="S40" s="57">
        <f t="shared" si="15"/>
        <v>1.4519024038141346E-4</v>
      </c>
      <c r="T40" s="60">
        <f t="shared" ref="T40:T52" si="98">D40*VLOOKUP($B$4,Other_pop_generic,3,FALSE)</f>
        <v>5.7163166203607393E-4</v>
      </c>
      <c r="U40" s="60">
        <f t="shared" ref="U40:U52" si="99">E40*VLOOKUP($B$4,Other_pop_generic,4,FALSE)</f>
        <v>1.0773398553753622E-3</v>
      </c>
      <c r="V40" s="60">
        <f t="shared" ref="V40:V52" si="100">F40*VLOOKUP($B$4,Other_pop_generic,5,FALSE)</f>
        <v>9.1649037428157985E-4</v>
      </c>
      <c r="W40" s="60">
        <f t="shared" ref="W40:W52" si="101">G40*VLOOKUP($B$4,Other_pop_generic,6,FALSE)</f>
        <v>7.395225174053364E-4</v>
      </c>
      <c r="X40" s="60">
        <f t="shared" si="16"/>
        <v>5.7163166203607393E-4</v>
      </c>
      <c r="Y40" s="60">
        <f t="shared" si="17"/>
        <v>2.7333527470622784E-3</v>
      </c>
    </row>
    <row r="41" spans="1:27">
      <c r="A41" s="4" t="s">
        <v>24</v>
      </c>
      <c r="B41" s="107"/>
      <c r="C41" s="57">
        <f>'Ind dose in plume'!C40+'Ind dose in plume'!H40+'Ind dose deposit'!C40+'Ind dose food'!W41</f>
        <v>9.9931056626821631E-9</v>
      </c>
      <c r="D41" s="57">
        <f>'Ind dose in plume'!D40+'Ind dose in plume'!I40+'Ind dose deposit'!D40+'Ind dose food'!X41</f>
        <v>3.9736441394486623E-10</v>
      </c>
      <c r="E41" s="57">
        <f>'Ind dose in plume'!E40+'Ind dose in plume'!J40+'Ind dose deposit'!E40+'Ind dose food'!Y41</f>
        <v>3.1204282113001773E-11</v>
      </c>
      <c r="F41" s="57">
        <f>'Ind dose in plume'!F40+'Ind dose in plume'!K40+'Ind dose deposit'!F40+'Ind dose food'!Z41</f>
        <v>8.494530564183473E-12</v>
      </c>
      <c r="G41" s="57">
        <f>'Ind dose in plume'!G40+'Ind dose in plume'!L40+'Ind dose deposit'!G40+'Ind dose food'!AA41</f>
        <v>4.1125781033193453E-12</v>
      </c>
      <c r="H41" s="60">
        <f t="shared" si="90"/>
        <v>0</v>
      </c>
      <c r="I41" s="60">
        <f t="shared" si="91"/>
        <v>0</v>
      </c>
      <c r="J41" s="60">
        <f t="shared" si="92"/>
        <v>0</v>
      </c>
      <c r="K41" s="60">
        <f t="shared" si="93"/>
        <v>0</v>
      </c>
      <c r="L41" s="60">
        <f t="shared" si="12"/>
        <v>0</v>
      </c>
      <c r="M41" s="60">
        <f t="shared" si="13"/>
        <v>0</v>
      </c>
      <c r="N41" s="57">
        <f t="shared" si="94"/>
        <v>1.5553395498337447E-3</v>
      </c>
      <c r="O41" s="57">
        <f t="shared" si="95"/>
        <v>3.5168099661252164E-5</v>
      </c>
      <c r="P41" s="57">
        <f t="shared" si="96"/>
        <v>7.383291365932007E-5</v>
      </c>
      <c r="Q41" s="57">
        <f t="shared" si="97"/>
        <v>1.4104599443823178E-4</v>
      </c>
      <c r="R41" s="57">
        <f t="shared" si="14"/>
        <v>1.5553395498337447E-3</v>
      </c>
      <c r="S41" s="57">
        <f t="shared" si="15"/>
        <v>2.50047007758804E-4</v>
      </c>
      <c r="T41" s="60">
        <f t="shared" si="98"/>
        <v>9.8446539873622602E-4</v>
      </c>
      <c r="U41" s="60">
        <f t="shared" si="99"/>
        <v>1.8553973101526661E-3</v>
      </c>
      <c r="V41" s="60">
        <f t="shared" si="100"/>
        <v>1.5783820453231824E-3</v>
      </c>
      <c r="W41" s="60">
        <f t="shared" si="101"/>
        <v>1.2736076445939311E-3</v>
      </c>
      <c r="X41" s="60">
        <f t="shared" si="16"/>
        <v>9.8446539873622602E-4</v>
      </c>
      <c r="Y41" s="60">
        <f t="shared" si="17"/>
        <v>4.7073870000697796E-3</v>
      </c>
    </row>
    <row r="42" spans="1:27">
      <c r="A42" s="4"/>
      <c r="B42" s="107" t="s">
        <v>34</v>
      </c>
      <c r="C42" s="57">
        <f>'Ind dose in plume'!C41+'Ind dose in plume'!H41+'Ind dose deposit'!C41+'Ind dose food'!W42</f>
        <v>1.8124582602647583E-9</v>
      </c>
      <c r="D42" s="57">
        <f>'Ind dose in plume'!D41+'Ind dose in plume'!I41+'Ind dose deposit'!D41+'Ind dose food'!X42</f>
        <v>1.5890810313263189E-10</v>
      </c>
      <c r="E42" s="57">
        <f>'Ind dose in plume'!E41+'Ind dose in plume'!J41+'Ind dose deposit'!E41+'Ind dose food'!Y42</f>
        <v>1.2478755284011486E-11</v>
      </c>
      <c r="F42" s="57">
        <f>'Ind dose in plume'!F41+'Ind dose in plume'!K41+'Ind dose deposit'!F41+'Ind dose food'!Z42</f>
        <v>3.3970071088042901E-12</v>
      </c>
      <c r="G42" s="57">
        <f>'Ind dose in plume'!G41+'Ind dose in plume'!L41+'Ind dose deposit'!G41+'Ind dose food'!AA42</f>
        <v>1.6446414486274291E-12</v>
      </c>
      <c r="H42" s="60">
        <f t="shared" si="90"/>
        <v>0</v>
      </c>
      <c r="I42" s="60">
        <f t="shared" si="91"/>
        <v>0</v>
      </c>
      <c r="J42" s="60">
        <f t="shared" si="92"/>
        <v>0</v>
      </c>
      <c r="K42" s="60">
        <f t="shared" si="93"/>
        <v>0</v>
      </c>
      <c r="L42" s="60">
        <f t="shared" si="12"/>
        <v>0</v>
      </c>
      <c r="M42" s="60">
        <f t="shared" si="13"/>
        <v>0</v>
      </c>
      <c r="N42" s="57">
        <f t="shared" si="94"/>
        <v>6.2198840388745665E-4</v>
      </c>
      <c r="O42" s="57">
        <f t="shared" si="95"/>
        <v>1.4063906610228897E-5</v>
      </c>
      <c r="P42" s="57">
        <f t="shared" si="96"/>
        <v>2.9526167534433088E-5</v>
      </c>
      <c r="Q42" s="57">
        <f t="shared" si="97"/>
        <v>5.6405029348564119E-5</v>
      </c>
      <c r="R42" s="57">
        <f t="shared" si="14"/>
        <v>6.2198840388745665E-4</v>
      </c>
      <c r="S42" s="57">
        <f t="shared" si="15"/>
        <v>9.9995103493226109E-5</v>
      </c>
      <c r="T42" s="60">
        <f t="shared" si="98"/>
        <v>3.9369285125413761E-4</v>
      </c>
      <c r="U42" s="60">
        <f t="shared" si="99"/>
        <v>7.4198306835462132E-4</v>
      </c>
      <c r="V42" s="60">
        <f t="shared" si="100"/>
        <v>6.3120321810123477E-4</v>
      </c>
      <c r="W42" s="60">
        <f t="shared" si="101"/>
        <v>5.093223445160383E-4</v>
      </c>
      <c r="X42" s="60">
        <f t="shared" si="16"/>
        <v>3.9369285125413761E-4</v>
      </c>
      <c r="Y42" s="60">
        <f t="shared" si="17"/>
        <v>1.8825086309718945E-3</v>
      </c>
    </row>
    <row r="43" spans="1:27">
      <c r="A43" s="4"/>
      <c r="B43" s="107" t="s">
        <v>144</v>
      </c>
      <c r="C43" s="57">
        <f>'Ind dose in plume'!C42+'Ind dose in plume'!H42+'Ind dose deposit'!C42+'Ind dose food'!W43</f>
        <v>9.8806245410281884E-12</v>
      </c>
      <c r="D43" s="57">
        <f>'Ind dose in plume'!D42+'Ind dose in plume'!I42+'Ind dose deposit'!D42+'Ind dose food'!X43</f>
        <v>3.7565086795234951E-13</v>
      </c>
      <c r="E43" s="57">
        <f>'Ind dose in plume'!E42+'Ind dose in plume'!J42+'Ind dose deposit'!E42+'Ind dose food'!Y43</f>
        <v>2.9499158073086771E-14</v>
      </c>
      <c r="F43" s="57">
        <f>'Ind dose in plume'!F42+'Ind dose in plume'!K42+'Ind dose deposit'!F42+'Ind dose food'!Z43</f>
        <v>8.0303561851565996E-15</v>
      </c>
      <c r="G43" s="57">
        <f>'Ind dose in plume'!G42+'Ind dose in plume'!L42+'Ind dose deposit'!G42+'Ind dose food'!AA43</f>
        <v>3.8878507481248478E-15</v>
      </c>
      <c r="H43" s="60">
        <f t="shared" si="90"/>
        <v>0</v>
      </c>
      <c r="I43" s="60">
        <f t="shared" si="91"/>
        <v>0</v>
      </c>
      <c r="J43" s="60">
        <f t="shared" si="92"/>
        <v>0</v>
      </c>
      <c r="K43" s="60">
        <f t="shared" si="93"/>
        <v>0</v>
      </c>
      <c r="L43" s="60">
        <f t="shared" si="12"/>
        <v>0</v>
      </c>
      <c r="M43" s="60">
        <f t="shared" si="13"/>
        <v>0</v>
      </c>
      <c r="N43" s="57">
        <f t="shared" si="94"/>
        <v>1.4703497126361413E-6</v>
      </c>
      <c r="O43" s="57">
        <f t="shared" si="95"/>
        <v>3.3246377124794836E-8</v>
      </c>
      <c r="P43" s="57">
        <f t="shared" si="96"/>
        <v>6.9798394436555461E-8</v>
      </c>
      <c r="Q43" s="57">
        <f t="shared" si="97"/>
        <v>1.3333868955682457E-7</v>
      </c>
      <c r="R43" s="57">
        <f t="shared" si="14"/>
        <v>1.4703497126361413E-6</v>
      </c>
      <c r="S43" s="57">
        <f t="shared" si="15"/>
        <v>2.3638346111817487E-7</v>
      </c>
      <c r="T43" s="60">
        <f t="shared" si="98"/>
        <v>9.3067035830649526E-7</v>
      </c>
      <c r="U43" s="60">
        <f t="shared" si="99"/>
        <v>1.7540111431619266E-6</v>
      </c>
      <c r="V43" s="60">
        <f t="shared" si="100"/>
        <v>1.4921330760341445E-6</v>
      </c>
      <c r="W43" s="60">
        <f t="shared" si="101"/>
        <v>1.2040127407806568E-6</v>
      </c>
      <c r="X43" s="60">
        <f t="shared" si="16"/>
        <v>9.3067035830649526E-7</v>
      </c>
      <c r="Y43" s="60">
        <f t="shared" si="17"/>
        <v>4.4501569599767277E-6</v>
      </c>
    </row>
    <row r="44" spans="1:27">
      <c r="A44" s="4"/>
      <c r="B44" s="107" t="s">
        <v>145</v>
      </c>
      <c r="C44" s="57">
        <f>'Ind dose in plume'!C43+'Ind dose in plume'!H43+'Ind dose deposit'!C43+'Ind dose food'!W44</f>
        <v>1.5789772757987611E-8</v>
      </c>
      <c r="D44" s="57">
        <f>'Ind dose in plume'!D43+'Ind dose in plume'!I43+'Ind dose deposit'!D43+'Ind dose food'!X44</f>
        <v>6.054978176937204E-10</v>
      </c>
      <c r="E44" s="57">
        <f>'Ind dose in plume'!E43+'Ind dose in plume'!J43+'Ind dose deposit'!E43+'Ind dose food'!Y44</f>
        <v>4.7548607925276644E-11</v>
      </c>
      <c r="F44" s="57">
        <f>'Ind dose in plume'!F43+'Ind dose in plume'!K43+'Ind dose deposit'!F43+'Ind dose food'!Z44</f>
        <v>1.2943835780068985E-11</v>
      </c>
      <c r="G44" s="57">
        <f>'Ind dose in plume'!G43+'Ind dose in plume'!L43+'Ind dose deposit'!G43+'Ind dose food'!AA44</f>
        <v>6.2666836265824989E-12</v>
      </c>
      <c r="H44" s="60">
        <f t="shared" si="90"/>
        <v>0</v>
      </c>
      <c r="I44" s="60">
        <f t="shared" si="91"/>
        <v>0</v>
      </c>
      <c r="J44" s="60">
        <f t="shared" si="92"/>
        <v>0</v>
      </c>
      <c r="K44" s="60">
        <f t="shared" si="93"/>
        <v>0</v>
      </c>
      <c r="L44" s="60">
        <f t="shared" si="12"/>
        <v>0</v>
      </c>
      <c r="M44" s="60">
        <f t="shared" si="13"/>
        <v>0</v>
      </c>
      <c r="N44" s="57">
        <f t="shared" si="94"/>
        <v>2.3700026226498813E-3</v>
      </c>
      <c r="O44" s="57">
        <f t="shared" si="95"/>
        <v>5.3588612492808685E-5</v>
      </c>
      <c r="P44" s="57">
        <f t="shared" si="96"/>
        <v>1.1250546482224765E-4</v>
      </c>
      <c r="Q44" s="57">
        <f t="shared" si="97"/>
        <v>2.1492372952812915E-4</v>
      </c>
      <c r="R44" s="57">
        <f t="shared" si="14"/>
        <v>2.3700026226498813E-3</v>
      </c>
      <c r="S44" s="57">
        <f t="shared" si="15"/>
        <v>3.8101780684318546E-4</v>
      </c>
      <c r="T44" s="60">
        <f t="shared" si="98"/>
        <v>1.5001133206972834E-3</v>
      </c>
      <c r="U44" s="60">
        <f t="shared" si="99"/>
        <v>2.8272260495075794E-3</v>
      </c>
      <c r="V44" s="60">
        <f t="shared" si="100"/>
        <v>2.4051144249236703E-3</v>
      </c>
      <c r="W44" s="60">
        <f t="shared" si="101"/>
        <v>1.9407038535329516E-3</v>
      </c>
      <c r="X44" s="60">
        <f t="shared" si="16"/>
        <v>1.5001133206972834E-3</v>
      </c>
      <c r="Y44" s="60">
        <f t="shared" si="17"/>
        <v>7.1730443279642009E-3</v>
      </c>
    </row>
    <row r="45" spans="1:27">
      <c r="A45" s="4"/>
      <c r="B45" s="107" t="s">
        <v>159</v>
      </c>
      <c r="C45" s="57">
        <f>'Ind dose in plume'!C44+'Ind dose in plume'!H44+'Ind dose deposit'!C44+'Ind dose food'!W45</f>
        <v>6.704022965701929E-11</v>
      </c>
      <c r="D45" s="57">
        <f>'Ind dose in plume'!D44+'Ind dose in plume'!I44+'Ind dose deposit'!D44+'Ind dose food'!X45</f>
        <v>2.5624068583598096E-12</v>
      </c>
      <c r="E45" s="57">
        <f>'Ind dose in plume'!E44+'Ind dose in plume'!J44+'Ind dose deposit'!E44+'Ind dose food'!Y45</f>
        <v>2.0122100442452846E-13</v>
      </c>
      <c r="F45" s="57">
        <f>'Ind dose in plume'!F44+'Ind dose in plume'!K44+'Ind dose deposit'!F44+'Ind dose food'!Z45</f>
        <v>5.4777032397347034E-14</v>
      </c>
      <c r="G45" s="57">
        <f>'Ind dose in plume'!G44+'Ind dose in plume'!L44+'Ind dose deposit'!G44+'Ind dose food'!AA45</f>
        <v>2.6519985101001052E-14</v>
      </c>
      <c r="H45" s="60">
        <f t="shared" si="90"/>
        <v>0</v>
      </c>
      <c r="I45" s="60">
        <f t="shared" si="91"/>
        <v>0</v>
      </c>
      <c r="J45" s="60">
        <f t="shared" si="92"/>
        <v>0</v>
      </c>
      <c r="K45" s="60">
        <f t="shared" si="93"/>
        <v>0</v>
      </c>
      <c r="L45" s="60">
        <f t="shared" si="12"/>
        <v>0</v>
      </c>
      <c r="M45" s="60">
        <f t="shared" si="13"/>
        <v>0</v>
      </c>
      <c r="N45" s="57">
        <f t="shared" si="94"/>
        <v>1.0029616618173607E-5</v>
      </c>
      <c r="O45" s="57">
        <f t="shared" si="95"/>
        <v>2.2678170617456745E-7</v>
      </c>
      <c r="P45" s="57">
        <f t="shared" si="96"/>
        <v>4.7611199617784413E-7</v>
      </c>
      <c r="Q45" s="57">
        <f t="shared" si="97"/>
        <v>9.0953595946025201E-7</v>
      </c>
      <c r="R45" s="57">
        <f t="shared" si="14"/>
        <v>1.0029616618173607E-5</v>
      </c>
      <c r="S45" s="57">
        <f t="shared" si="15"/>
        <v>1.6124296618126637E-6</v>
      </c>
      <c r="T45" s="60">
        <f t="shared" si="98"/>
        <v>6.3483311565228326E-6</v>
      </c>
      <c r="U45" s="60">
        <f t="shared" si="99"/>
        <v>1.1964540924334471E-5</v>
      </c>
      <c r="V45" s="60">
        <f t="shared" si="100"/>
        <v>1.0178206291540917E-5</v>
      </c>
      <c r="W45" s="60">
        <f t="shared" si="101"/>
        <v>8.2128667007906194E-6</v>
      </c>
      <c r="X45" s="60">
        <f t="shared" si="16"/>
        <v>6.3483311565228326E-6</v>
      </c>
      <c r="Y45" s="60">
        <f t="shared" si="17"/>
        <v>3.0355613916666008E-5</v>
      </c>
    </row>
    <row r="46" spans="1:27">
      <c r="A46" s="4" t="s">
        <v>160</v>
      </c>
      <c r="B46" s="107"/>
      <c r="C46" s="57">
        <f>'Ind dose in plume'!C45+'Ind dose in plume'!H45+'Ind dose deposit'!C45+'Ind dose food'!W46</f>
        <v>1.4405711762315151E-9</v>
      </c>
      <c r="D46" s="57">
        <f>'Ind dose in plume'!D45+'Ind dose in plume'!I45+'Ind dose deposit'!D45+'Ind dose food'!X46</f>
        <v>6.1943083543558705E-11</v>
      </c>
      <c r="E46" s="57">
        <f>'Ind dose in plume'!E45+'Ind dose in plume'!J45+'Ind dose deposit'!E45+'Ind dose food'!Y46</f>
        <v>4.8642741128578968E-12</v>
      </c>
      <c r="F46" s="57">
        <f>'Ind dose in plume'!F45+'Ind dose in plume'!K45+'Ind dose deposit'!F45+'Ind dose food'!Z46</f>
        <v>1.3241683990313314E-12</v>
      </c>
      <c r="G46" s="57">
        <f>'Ind dose in plume'!G45+'Ind dose in plume'!L45+'Ind dose deposit'!G45+'Ind dose food'!AA46</f>
        <v>6.4108849799655704E-13</v>
      </c>
      <c r="H46" s="60">
        <f t="shared" ref="H46" si="102">D46*VLOOKUP($B$4,Other_pop_inland,3,FALSE)</f>
        <v>0</v>
      </c>
      <c r="I46" s="60">
        <f t="shared" ref="I46" si="103">E46*VLOOKUP($B$4,Other_pop_inland,4,FALSE)</f>
        <v>0</v>
      </c>
      <c r="J46" s="60">
        <f t="shared" ref="J46" si="104">F46*VLOOKUP($B$4,Other_pop_inland,5,FALSE)</f>
        <v>0</v>
      </c>
      <c r="K46" s="60">
        <f t="shared" ref="K46" si="105">G46*VLOOKUP($B$4,Other_pop_inland,6,FALSE)</f>
        <v>0</v>
      </c>
      <c r="L46" s="60">
        <f t="shared" ref="L46" si="106">H46</f>
        <v>0</v>
      </c>
      <c r="M46" s="60">
        <f t="shared" ref="M46" si="107">SUM(I46:K46)</f>
        <v>0</v>
      </c>
      <c r="N46" s="57">
        <f t="shared" ref="N46" si="108">D46*VLOOKUP($B$4,Other_pop_coastal,3,FALSE)</f>
        <v>2.4245383907810133E-4</v>
      </c>
      <c r="O46" s="57">
        <f t="shared" ref="O46" si="109">E46*VLOOKUP($B$4,Other_pop_coastal,4,FALSE)</f>
        <v>5.48217312486601E-6</v>
      </c>
      <c r="P46" s="57">
        <f t="shared" ref="P46" si="110">F46*VLOOKUP($B$4,Other_pop_coastal,5,FALSE)</f>
        <v>1.1509430725731709E-5</v>
      </c>
      <c r="Q46" s="57">
        <f t="shared" ref="Q46" si="111">G46*VLOOKUP($B$4,Other_pop_coastal,6,FALSE)</f>
        <v>2.1986929476148926E-5</v>
      </c>
      <c r="R46" s="57">
        <f t="shared" ref="R46" si="112">N46</f>
        <v>2.4245383907810133E-4</v>
      </c>
      <c r="S46" s="57">
        <f t="shared" ref="S46" si="113">SUM(O46:Q46)</f>
        <v>3.8978533326746649E-5</v>
      </c>
      <c r="T46" s="60">
        <f t="shared" si="98"/>
        <v>1.5346321990504638E-4</v>
      </c>
      <c r="U46" s="60">
        <f t="shared" si="99"/>
        <v>2.8922828835345352E-4</v>
      </c>
      <c r="V46" s="60">
        <f t="shared" si="100"/>
        <v>2.4604580679571668E-4</v>
      </c>
      <c r="W46" s="60">
        <f t="shared" si="101"/>
        <v>1.9853609862160339E-4</v>
      </c>
      <c r="X46" s="60">
        <f t="shared" ref="X46" si="114">T46</f>
        <v>1.5346321990504638E-4</v>
      </c>
      <c r="Y46" s="60">
        <f t="shared" ref="Y46" si="115">SUM(U46:W46)</f>
        <v>7.3381019377077362E-4</v>
      </c>
    </row>
    <row r="47" spans="1:27">
      <c r="A47" s="4" t="s">
        <v>35</v>
      </c>
      <c r="B47" s="107"/>
      <c r="C47" s="57">
        <f>'Ind dose in plume'!C46+'Ind dose in plume'!H46+'Ind dose deposit'!C46+'Ind dose food'!W47</f>
        <v>1.1992394313636546E-9</v>
      </c>
      <c r="D47" s="57">
        <f>'Ind dose in plume'!D46+'Ind dose in plume'!I46+'Ind dose deposit'!D46+'Ind dose food'!X47</f>
        <v>5.2182266215871041E-11</v>
      </c>
      <c r="E47" s="57">
        <f>'Ind dose in plume'!E46+'Ind dose in plume'!J46+'Ind dose deposit'!E46+'Ind dose food'!Y47</f>
        <v>4.0977754905879546E-12</v>
      </c>
      <c r="F47" s="57">
        <f>'Ind dose in plume'!F46+'Ind dose in plume'!K46+'Ind dose deposit'!F46+'Ind dose food'!Z47</f>
        <v>1.1155096926723216E-12</v>
      </c>
      <c r="G47" s="57">
        <f>'Ind dose in plume'!G46+'Ind dose in plume'!L46+'Ind dose deposit'!G46+'Ind dose food'!AA47</f>
        <v>5.4006760014075164E-13</v>
      </c>
      <c r="H47" s="60">
        <f t="shared" si="90"/>
        <v>0</v>
      </c>
      <c r="I47" s="60">
        <f t="shared" si="91"/>
        <v>0</v>
      </c>
      <c r="J47" s="60">
        <f t="shared" si="92"/>
        <v>0</v>
      </c>
      <c r="K47" s="60">
        <f t="shared" si="93"/>
        <v>0</v>
      </c>
      <c r="L47" s="60">
        <f t="shared" si="12"/>
        <v>0</v>
      </c>
      <c r="M47" s="60">
        <f t="shared" si="13"/>
        <v>0</v>
      </c>
      <c r="N47" s="57">
        <f t="shared" si="94"/>
        <v>2.0424864330392326E-4</v>
      </c>
      <c r="O47" s="57">
        <f t="shared" si="95"/>
        <v>4.6183077156063617E-6</v>
      </c>
      <c r="P47" s="57">
        <f t="shared" si="96"/>
        <v>9.6958072259437521E-6</v>
      </c>
      <c r="Q47" s="57">
        <f t="shared" si="97"/>
        <v>1.8522291811124452E-5</v>
      </c>
      <c r="R47" s="57">
        <f t="shared" si="14"/>
        <v>2.0424864330392326E-4</v>
      </c>
      <c r="S47" s="57">
        <f t="shared" si="15"/>
        <v>3.2836406752674567E-5</v>
      </c>
      <c r="T47" s="60">
        <f t="shared" si="98"/>
        <v>1.2928091624303108E-4</v>
      </c>
      <c r="U47" s="60">
        <f t="shared" si="99"/>
        <v>2.4365250882277142E-4</v>
      </c>
      <c r="V47" s="60">
        <f t="shared" si="100"/>
        <v>2.072746053468605E-4</v>
      </c>
      <c r="W47" s="60">
        <f t="shared" si="101"/>
        <v>1.6725134620096206E-4</v>
      </c>
      <c r="X47" s="60">
        <f t="shared" si="16"/>
        <v>1.2928091624303108E-4</v>
      </c>
      <c r="Y47" s="60">
        <f t="shared" si="17"/>
        <v>6.1817846037059401E-4</v>
      </c>
    </row>
    <row r="48" spans="1:27">
      <c r="A48" s="4"/>
      <c r="B48" s="107" t="s">
        <v>36</v>
      </c>
      <c r="C48" s="57">
        <f>'Ind dose in plume'!C47+'Ind dose in plume'!H47+'Ind dose deposit'!C47+'Ind dose food'!W48</f>
        <v>4.421847888669392E-12</v>
      </c>
      <c r="D48" s="57">
        <f>'Ind dose in plume'!D47+'Ind dose in plume'!I47+'Ind dose deposit'!D47+'Ind dose food'!X48</f>
        <v>3.2533759517844936E-13</v>
      </c>
      <c r="E48" s="57">
        <f>'Ind dose in plume'!E47+'Ind dose in plume'!J47+'Ind dose deposit'!E47+'Ind dose food'!Y48</f>
        <v>2.5548151131918449E-14</v>
      </c>
      <c r="F48" s="57">
        <f>'Ind dose in plume'!F47+'Ind dose in plume'!K47+'Ind dose deposit'!F47+'Ind dose food'!Z48</f>
        <v>6.9548003015224417E-15</v>
      </c>
      <c r="G48" s="57">
        <f>'Ind dose in plume'!G47+'Ind dose in plume'!L47+'Ind dose deposit'!G47+'Ind dose food'!AA48</f>
        <v>3.3671265547709907E-15</v>
      </c>
      <c r="H48" s="60">
        <f t="shared" si="90"/>
        <v>0</v>
      </c>
      <c r="I48" s="60">
        <f t="shared" si="91"/>
        <v>0</v>
      </c>
      <c r="J48" s="60">
        <f t="shared" si="92"/>
        <v>0</v>
      </c>
      <c r="K48" s="60">
        <f t="shared" si="93"/>
        <v>0</v>
      </c>
      <c r="L48" s="60">
        <f t="shared" si="12"/>
        <v>0</v>
      </c>
      <c r="M48" s="60">
        <f t="shared" si="13"/>
        <v>0</v>
      </c>
      <c r="N48" s="57">
        <f t="shared" si="94"/>
        <v>1.2734165694541806E-6</v>
      </c>
      <c r="O48" s="57">
        <f t="shared" si="95"/>
        <v>2.8793481673903787E-8</v>
      </c>
      <c r="P48" s="57">
        <f t="shared" si="96"/>
        <v>6.0449858447178183E-8</v>
      </c>
      <c r="Q48" s="57">
        <f t="shared" si="97"/>
        <v>1.1547980400268493E-7</v>
      </c>
      <c r="R48" s="57">
        <f t="shared" si="14"/>
        <v>1.2734165694541806E-6</v>
      </c>
      <c r="S48" s="57">
        <f t="shared" si="15"/>
        <v>2.0472314412376689E-7</v>
      </c>
      <c r="T48" s="60">
        <f t="shared" si="98"/>
        <v>8.0601985009577624E-7</v>
      </c>
      <c r="U48" s="60">
        <f t="shared" si="99"/>
        <v>1.5190854485251714E-6</v>
      </c>
      <c r="V48" s="60">
        <f t="shared" si="100"/>
        <v>1.2922823506005551E-6</v>
      </c>
      <c r="W48" s="60">
        <f t="shared" si="101"/>
        <v>1.0427517758289639E-6</v>
      </c>
      <c r="X48" s="60">
        <f t="shared" si="16"/>
        <v>8.0601985009577624E-7</v>
      </c>
      <c r="Y48" s="60">
        <f t="shared" si="17"/>
        <v>3.8541195749546901E-6</v>
      </c>
    </row>
    <row r="49" spans="1:31">
      <c r="A49" s="4"/>
      <c r="B49" s="107" t="s">
        <v>37</v>
      </c>
      <c r="C49" s="57">
        <f>'Ind dose in plume'!C48+'Ind dose in plume'!H48+'Ind dose deposit'!C48+'Ind dose food'!W49</f>
        <v>7.5113005793332961E-16</v>
      </c>
      <c r="D49" s="57">
        <f>'Ind dose in plume'!D48+'Ind dose in plume'!I48+'Ind dose deposit'!D48+'Ind dose food'!X49</f>
        <v>2.8557168328386892E-17</v>
      </c>
      <c r="E49" s="57">
        <f>'Ind dose in plume'!E48+'Ind dose in plume'!J48+'Ind dose deposit'!E48+'Ind dose food'!Y49</f>
        <v>2.2425408657523378E-18</v>
      </c>
      <c r="F49" s="57">
        <f>'Ind dose in plume'!F48+'Ind dose in plume'!K48+'Ind dose deposit'!F48+'Ind dose food'!Z49</f>
        <v>6.1047172489227384E-19</v>
      </c>
      <c r="G49" s="57">
        <f>'Ind dose in plume'!G48+'Ind dose in plume'!L48+'Ind dose deposit'!G48+'Ind dose food'!AA49</f>
        <v>2.9555637354125878E-19</v>
      </c>
      <c r="H49" s="60">
        <f t="shared" si="90"/>
        <v>0</v>
      </c>
      <c r="I49" s="60">
        <f t="shared" si="91"/>
        <v>0</v>
      </c>
      <c r="J49" s="60">
        <f t="shared" si="92"/>
        <v>0</v>
      </c>
      <c r="K49" s="60">
        <f t="shared" si="93"/>
        <v>0</v>
      </c>
      <c r="L49" s="60">
        <f t="shared" si="12"/>
        <v>0</v>
      </c>
      <c r="M49" s="60">
        <f t="shared" si="13"/>
        <v>0</v>
      </c>
      <c r="N49" s="57">
        <f t="shared" si="94"/>
        <v>1.1177672628370395E-10</v>
      </c>
      <c r="O49" s="57">
        <f t="shared" si="95"/>
        <v>2.5274063468471259E-12</v>
      </c>
      <c r="P49" s="57">
        <f t="shared" si="96"/>
        <v>5.3061091269097139E-12</v>
      </c>
      <c r="Q49" s="57">
        <f t="shared" si="97"/>
        <v>1.0136474389395275E-11</v>
      </c>
      <c r="R49" s="57">
        <f t="shared" si="14"/>
        <v>1.1177672628370395E-10</v>
      </c>
      <c r="S49" s="57">
        <f t="shared" si="15"/>
        <v>1.7969989863152116E-11</v>
      </c>
      <c r="T49" s="60">
        <f t="shared" si="98"/>
        <v>7.0750029742430943E-11</v>
      </c>
      <c r="U49" s="60">
        <f t="shared" si="99"/>
        <v>1.3334081121163342E-10</v>
      </c>
      <c r="V49" s="60">
        <f t="shared" si="100"/>
        <v>1.1343270854898138E-10</v>
      </c>
      <c r="W49" s="60">
        <f t="shared" si="101"/>
        <v>9.1529655436036131E-11</v>
      </c>
      <c r="X49" s="60">
        <f t="shared" si="16"/>
        <v>7.0750029742430943E-11</v>
      </c>
      <c r="Y49" s="60">
        <f t="shared" si="17"/>
        <v>3.3830317519665091E-10</v>
      </c>
    </row>
    <row r="50" spans="1:31">
      <c r="A50" s="4" t="s">
        <v>15</v>
      </c>
      <c r="B50" s="107"/>
      <c r="C50" s="57">
        <f>'Ind dose in plume'!C49+'Ind dose in plume'!H49+'Ind dose deposit'!C49+'Ind dose food'!W50</f>
        <v>1.9853808385539595E-8</v>
      </c>
      <c r="D50" s="57">
        <f>'Ind dose in plume'!D49+'Ind dose in plume'!I49+'Ind dose deposit'!D49+'Ind dose food'!X50</f>
        <v>7.7460869350964259E-10</v>
      </c>
      <c r="E50" s="57">
        <f>'Ind dose in plume'!E49+'Ind dose in plume'!J49+'Ind dose deposit'!E49+'Ind dose food'!Y50</f>
        <v>6.0828560866698463E-11</v>
      </c>
      <c r="F50" s="57">
        <f>'Ind dose in plume'!F49+'Ind dose in plume'!K49+'Ind dose deposit'!F49+'Ind dose food'!Z50</f>
        <v>1.655894410266029E-11</v>
      </c>
      <c r="G50" s="57">
        <f>'Ind dose in plume'!G49+'Ind dose in plume'!L49+'Ind dose deposit'!G49+'Ind dose food'!AA50</f>
        <v>8.0169156925793693E-12</v>
      </c>
      <c r="H50" s="60">
        <f t="shared" si="90"/>
        <v>0</v>
      </c>
      <c r="I50" s="60">
        <f t="shared" si="91"/>
        <v>0</v>
      </c>
      <c r="J50" s="60">
        <f t="shared" si="92"/>
        <v>0</v>
      </c>
      <c r="K50" s="60">
        <f t="shared" si="93"/>
        <v>0</v>
      </c>
      <c r="L50" s="60">
        <f t="shared" si="12"/>
        <v>0</v>
      </c>
      <c r="M50" s="60">
        <f t="shared" si="13"/>
        <v>0</v>
      </c>
      <c r="N50" s="57">
        <f t="shared" si="94"/>
        <v>3.0319260970051391E-3</v>
      </c>
      <c r="O50" s="57">
        <f t="shared" si="95"/>
        <v>6.8555491296473431E-5</v>
      </c>
      <c r="P50" s="57">
        <f t="shared" si="96"/>
        <v>1.4392732841249657E-4</v>
      </c>
      <c r="Q50" s="57">
        <f t="shared" si="97"/>
        <v>2.749501207708781E-4</v>
      </c>
      <c r="R50" s="57">
        <f t="shared" si="14"/>
        <v>3.0319260970051391E-3</v>
      </c>
      <c r="S50" s="57">
        <f t="shared" si="15"/>
        <v>4.8743294047984807E-4</v>
      </c>
      <c r="T50" s="60">
        <f t="shared" si="98"/>
        <v>1.9190834145161367E-3</v>
      </c>
      <c r="U50" s="60">
        <f t="shared" si="99"/>
        <v>3.6168480916760016E-3</v>
      </c>
      <c r="V50" s="60">
        <f t="shared" si="100"/>
        <v>3.0768433715867762E-3</v>
      </c>
      <c r="W50" s="60">
        <f t="shared" si="101"/>
        <v>2.4827261283847982E-3</v>
      </c>
      <c r="X50" s="60">
        <f t="shared" si="16"/>
        <v>1.9190834145161367E-3</v>
      </c>
      <c r="Y50" s="60">
        <f t="shared" si="17"/>
        <v>9.1764175916475756E-3</v>
      </c>
    </row>
    <row r="51" spans="1:31">
      <c r="A51" s="4" t="s">
        <v>22</v>
      </c>
      <c r="B51" s="107"/>
      <c r="C51" s="57">
        <f>'Ind dose in plume'!C50+'Ind dose in plume'!H50+'Ind dose deposit'!C50+'Ind dose food'!W51</f>
        <v>1.9853787467133693E-8</v>
      </c>
      <c r="D51" s="57">
        <f>'Ind dose in plume'!D50+'Ind dose in plume'!I50+'Ind dose deposit'!D50+'Ind dose food'!X51</f>
        <v>7.7460772318995333E-10</v>
      </c>
      <c r="E51" s="57">
        <f>'Ind dose in plume'!E50+'Ind dose in plume'!J50+'Ind dose deposit'!E50+'Ind dose food'!Y51</f>
        <v>6.0828466048287164E-11</v>
      </c>
      <c r="F51" s="57">
        <f>'Ind dose in plume'!F50+'Ind dose in plume'!K50+'Ind dose deposit'!F50+'Ind dose food'!Z51</f>
        <v>1.6558909166555953E-11</v>
      </c>
      <c r="G51" s="57">
        <f>'Ind dose in plume'!G50+'Ind dose in plume'!L50+'Ind dose deposit'!G50+'Ind dose food'!AA51</f>
        <v>8.0168938701461991E-12</v>
      </c>
      <c r="H51" s="60">
        <f t="shared" si="90"/>
        <v>0</v>
      </c>
      <c r="I51" s="60">
        <f t="shared" si="91"/>
        <v>0</v>
      </c>
      <c r="J51" s="60">
        <f t="shared" si="92"/>
        <v>0</v>
      </c>
      <c r="K51" s="60">
        <f t="shared" si="93"/>
        <v>0</v>
      </c>
      <c r="L51" s="60">
        <f t="shared" si="12"/>
        <v>0</v>
      </c>
      <c r="M51" s="60">
        <f t="shared" si="13"/>
        <v>0</v>
      </c>
      <c r="N51" s="57">
        <f t="shared" si="94"/>
        <v>3.0319222990390009E-3</v>
      </c>
      <c r="O51" s="57">
        <f t="shared" si="95"/>
        <v>6.8555384433468983E-5</v>
      </c>
      <c r="P51" s="57">
        <f t="shared" si="96"/>
        <v>1.4392702475423603E-4</v>
      </c>
      <c r="Q51" s="57">
        <f t="shared" si="97"/>
        <v>2.7494937234331999E-4</v>
      </c>
      <c r="R51" s="57">
        <f t="shared" si="14"/>
        <v>3.0319222990390009E-3</v>
      </c>
      <c r="S51" s="57">
        <f t="shared" si="15"/>
        <v>4.8743178153102498E-4</v>
      </c>
      <c r="T51" s="60">
        <f t="shared" si="98"/>
        <v>1.9190810105611618E-3</v>
      </c>
      <c r="U51" s="60">
        <f t="shared" si="99"/>
        <v>3.6168424538015383E-3</v>
      </c>
      <c r="V51" s="60">
        <f t="shared" si="100"/>
        <v>3.0768368800544424E-3</v>
      </c>
      <c r="W51" s="60">
        <f t="shared" si="101"/>
        <v>2.4827193702839159E-3</v>
      </c>
      <c r="X51" s="60">
        <f t="shared" si="16"/>
        <v>1.9190810105611618E-3</v>
      </c>
      <c r="Y51" s="60">
        <f t="shared" si="17"/>
        <v>9.1763987041398962E-3</v>
      </c>
    </row>
    <row r="52" spans="1:31">
      <c r="A52" s="4" t="s">
        <v>8</v>
      </c>
      <c r="B52" s="107"/>
      <c r="C52" s="57">
        <f>'Ind dose in plume'!C51+'Ind dose in plume'!H51+'Ind dose deposit'!C51+'Ind dose food'!W52</f>
        <v>1.6685125088025722E-8</v>
      </c>
      <c r="D52" s="57">
        <f>'Ind dose in plume'!D51+'Ind dose in plume'!I51+'Ind dose deposit'!D51+'Ind dose food'!X52</f>
        <v>6.5101893361904348E-10</v>
      </c>
      <c r="E52" s="57">
        <f>'Ind dose in plume'!E51+'Ind dose in plume'!J51+'Ind dose deposit'!E51+'Ind dose food'!Y52</f>
        <v>5.1122970793812769E-11</v>
      </c>
      <c r="F52" s="57">
        <f>'Ind dose in plume'!F51+'Ind dose in plume'!K51+'Ind dose deposit'!F51+'Ind dose food'!Z52</f>
        <v>1.3916701155329871E-11</v>
      </c>
      <c r="G52" s="57">
        <f>'Ind dose in plume'!G51+'Ind dose in plume'!L51+'Ind dose deposit'!G51+'Ind dose food'!AA52</f>
        <v>6.7376051402320443E-12</v>
      </c>
      <c r="H52" s="60">
        <f t="shared" si="90"/>
        <v>0</v>
      </c>
      <c r="I52" s="60">
        <f t="shared" si="91"/>
        <v>0</v>
      </c>
      <c r="J52" s="60">
        <f t="shared" si="92"/>
        <v>0</v>
      </c>
      <c r="K52" s="60">
        <f t="shared" si="93"/>
        <v>0</v>
      </c>
      <c r="L52" s="60">
        <f t="shared" si="12"/>
        <v>0</v>
      </c>
      <c r="M52" s="60">
        <f t="shared" si="13"/>
        <v>0</v>
      </c>
      <c r="N52" s="57">
        <f t="shared" si="94"/>
        <v>2.5481785978167092E-3</v>
      </c>
      <c r="O52" s="57">
        <f t="shared" si="95"/>
        <v>5.7617019527809221E-5</v>
      </c>
      <c r="P52" s="57">
        <f t="shared" si="96"/>
        <v>1.2096143360251697E-4</v>
      </c>
      <c r="Q52" s="57">
        <f t="shared" si="97"/>
        <v>2.3107457007786784E-4</v>
      </c>
      <c r="R52" s="57">
        <f t="shared" si="14"/>
        <v>2.5481785978167092E-3</v>
      </c>
      <c r="S52" s="57">
        <f t="shared" si="15"/>
        <v>4.09653023208194E-4</v>
      </c>
      <c r="T52" s="60">
        <f t="shared" si="98"/>
        <v>1.6128913198528872E-3</v>
      </c>
      <c r="U52" s="60">
        <f t="shared" si="99"/>
        <v>3.0397565998908625E-3</v>
      </c>
      <c r="V52" s="60">
        <f t="shared" si="100"/>
        <v>2.5858840659563277E-3</v>
      </c>
      <c r="W52" s="60">
        <f t="shared" si="101"/>
        <v>2.0865416284565987E-3</v>
      </c>
      <c r="X52" s="60">
        <f t="shared" si="16"/>
        <v>1.6128913198528872E-3</v>
      </c>
      <c r="Y52" s="60">
        <f t="shared" si="17"/>
        <v>7.7121822943037894E-3</v>
      </c>
    </row>
    <row r="54" spans="1:31" s="104" customFormat="1" ht="12.75">
      <c r="A54" s="61" t="s">
        <v>347</v>
      </c>
      <c r="B54" s="61" t="s">
        <v>98</v>
      </c>
      <c r="C54" s="136" t="s">
        <v>103</v>
      </c>
      <c r="D54" s="136"/>
      <c r="E54" s="136"/>
      <c r="F54" s="136"/>
      <c r="G54" s="136"/>
      <c r="H54" s="136" t="s">
        <v>349</v>
      </c>
      <c r="I54" s="136"/>
      <c r="J54" s="136"/>
      <c r="K54" s="136"/>
      <c r="L54" s="136"/>
      <c r="M54" s="136"/>
      <c r="N54" s="136" t="s">
        <v>350</v>
      </c>
      <c r="O54" s="136"/>
      <c r="P54" s="136"/>
      <c r="Q54" s="136"/>
      <c r="R54" s="136"/>
      <c r="S54" s="136"/>
      <c r="T54" s="136" t="s">
        <v>252</v>
      </c>
      <c r="U54" s="136"/>
      <c r="V54" s="136"/>
      <c r="W54" s="136"/>
      <c r="X54" s="136"/>
      <c r="Y54" s="136"/>
      <c r="Z54" s="120"/>
    </row>
    <row r="55" spans="1:31" s="113" customFormat="1" ht="12.75" customHeight="1">
      <c r="A55" s="135" t="s">
        <v>163</v>
      </c>
      <c r="B55" s="135" t="s">
        <v>164</v>
      </c>
      <c r="C55" s="134" t="s">
        <v>192</v>
      </c>
      <c r="D55" s="134"/>
      <c r="E55" s="134"/>
      <c r="F55" s="134"/>
      <c r="G55" s="134"/>
      <c r="H55" s="133" t="s">
        <v>191</v>
      </c>
      <c r="I55" s="133"/>
      <c r="J55" s="133"/>
      <c r="K55" s="133"/>
      <c r="L55" s="133"/>
      <c r="M55" s="133"/>
      <c r="N55" s="134" t="s">
        <v>191</v>
      </c>
      <c r="O55" s="134"/>
      <c r="P55" s="134"/>
      <c r="Q55" s="134"/>
      <c r="R55" s="134"/>
      <c r="S55" s="134"/>
      <c r="T55" s="133" t="s">
        <v>191</v>
      </c>
      <c r="U55" s="133"/>
      <c r="V55" s="133"/>
      <c r="W55" s="133"/>
      <c r="X55" s="133"/>
      <c r="Y55" s="133"/>
      <c r="Z55" s="133"/>
      <c r="AA55" s="53"/>
      <c r="AB55" s="53"/>
      <c r="AC55" s="53"/>
      <c r="AD55" s="53"/>
      <c r="AE55" s="53"/>
    </row>
    <row r="56" spans="1:31" s="113" customFormat="1" ht="22.5">
      <c r="A56" s="135"/>
      <c r="B56" s="135"/>
      <c r="C56" s="62" t="str">
        <f>Other_x_typical &amp; " km"</f>
        <v>5 km</v>
      </c>
      <c r="D56" s="62" t="str">
        <f>Other_x_1 &amp; " km"</f>
        <v>50 km</v>
      </c>
      <c r="E56" s="62" t="str">
        <f>Other_x_2 &amp; " km"</f>
        <v>300 km</v>
      </c>
      <c r="F56" s="62" t="str">
        <f>Other_x_3 &amp; " km"</f>
        <v>750 km</v>
      </c>
      <c r="G56" s="62" t="str">
        <f>Other_x_4 &amp; " km"</f>
        <v>1250 km</v>
      </c>
      <c r="H56" s="82" t="s">
        <v>183</v>
      </c>
      <c r="I56" s="82" t="s">
        <v>104</v>
      </c>
      <c r="J56" s="82" t="s">
        <v>105</v>
      </c>
      <c r="K56" s="82" t="s">
        <v>106</v>
      </c>
      <c r="L56" s="54" t="s">
        <v>107</v>
      </c>
      <c r="M56" s="54" t="s">
        <v>108</v>
      </c>
      <c r="N56" s="62" t="s">
        <v>183</v>
      </c>
      <c r="O56" s="62" t="s">
        <v>104</v>
      </c>
      <c r="P56" s="62" t="s">
        <v>105</v>
      </c>
      <c r="Q56" s="62" t="s">
        <v>106</v>
      </c>
      <c r="R56" s="62" t="s">
        <v>107</v>
      </c>
      <c r="S56" s="62" t="s">
        <v>108</v>
      </c>
      <c r="T56" s="82" t="s">
        <v>183</v>
      </c>
      <c r="U56" s="82" t="s">
        <v>104</v>
      </c>
      <c r="V56" s="82" t="s">
        <v>105</v>
      </c>
      <c r="W56" s="82" t="s">
        <v>106</v>
      </c>
      <c r="X56" s="82" t="s">
        <v>107</v>
      </c>
      <c r="Y56" s="82" t="s">
        <v>108</v>
      </c>
      <c r="Z56" s="53"/>
      <c r="AA56" s="53"/>
      <c r="AB56" s="53"/>
      <c r="AC56" s="53"/>
      <c r="AD56" s="53"/>
      <c r="AE56" s="53"/>
    </row>
    <row r="57" spans="1:31">
      <c r="A57" s="4" t="s">
        <v>53</v>
      </c>
      <c r="B57" s="107"/>
      <c r="C57" s="57">
        <f>'Ind dose in plume'!C6+'Ind dose in plume'!H6+'Ind dose deposit'!C6+'Ind dose food'!W57</f>
        <v>2.5237440379672015E-14</v>
      </c>
      <c r="D57" s="57">
        <f>'Ind dose in plume'!D6+'Ind dose in plume'!I6+'Ind dose deposit'!D6+'Ind dose food'!X57</f>
        <v>1.5923110730082903E-15</v>
      </c>
      <c r="E57" s="57">
        <f>'Ind dose in plume'!E6+'Ind dose in plume'!J6+'Ind dose deposit'!E6+'Ind dose food'!Y57</f>
        <v>1.8541710646412697E-16</v>
      </c>
      <c r="F57" s="57">
        <f>'Ind dose in plume'!F6+'Ind dose in plume'!K6+'Ind dose deposit'!F6+'Ind dose food'!Z57</f>
        <v>6.1723121494373134E-17</v>
      </c>
      <c r="G57" s="57">
        <f>'Ind dose in plume'!G6+'Ind dose in plume'!L6+'Ind dose deposit'!G6+'Ind dose food'!AA57</f>
        <v>3.3422285985988751E-17</v>
      </c>
      <c r="H57" s="60">
        <f t="shared" ref="H57:H62" si="116">D57*VLOOKUP($B$54,Other_pop_inland,3,FALSE)</f>
        <v>2.9979944987028862E-8</v>
      </c>
      <c r="I57" s="60">
        <f t="shared" ref="I57:I62" si="117">E57*VLOOKUP($B$54,Other_pop_inland,4,FALSE)</f>
        <v>3.678219255041351E-8</v>
      </c>
      <c r="J57" s="60">
        <f t="shared" ref="J57:J62" si="118">F57*VLOOKUP($B$54,Other_pop_inland,5,FALSE)</f>
        <v>2.8497347829807419E-8</v>
      </c>
      <c r="K57" s="60">
        <f t="shared" ref="K57:K62" si="119">G57*VLOOKUP($B$54,Other_pop_inland,6,FALSE)</f>
        <v>1.6716712683264796E-8</v>
      </c>
      <c r="L57" s="60">
        <f>H57</f>
        <v>2.9979944987028862E-8</v>
      </c>
      <c r="M57" s="60">
        <f>SUM(I57:K57)</f>
        <v>8.1996253063485721E-8</v>
      </c>
      <c r="N57" s="57">
        <f t="shared" ref="N57:N62" si="120">D57*VLOOKUP($B$54,Other_pop_coastal,3,FALSE)</f>
        <v>1.3173946302594754E-8</v>
      </c>
      <c r="O57" s="57">
        <f t="shared" ref="O57:O62" si="121">E57*VLOOKUP($B$54,Other_pop_coastal,4,FALSE)</f>
        <v>1.6349136628580536E-8</v>
      </c>
      <c r="P57" s="57">
        <f t="shared" ref="P57:P62" si="122">F57*VLOOKUP($B$54,Other_pop_coastal,5,FALSE)</f>
        <v>1.2529560020125566E-8</v>
      </c>
      <c r="Q57" s="57">
        <f t="shared" ref="Q57:Q62" si="123">G57*VLOOKUP($B$54,Other_pop_coastal,6,FALSE)</f>
        <v>1.1746004163083058E-8</v>
      </c>
      <c r="R57" s="57">
        <f>N57</f>
        <v>1.3173946302594754E-8</v>
      </c>
      <c r="S57" s="57">
        <f>SUM(O57:Q57)</f>
        <v>4.0624700811789162E-8</v>
      </c>
      <c r="T57" s="60">
        <f t="shared" ref="T57:T62" si="124">D57*VLOOKUP($B$54,Other_pop_generic,3,FALSE)</f>
        <v>1.4016555143452709E-8</v>
      </c>
      <c r="U57" s="60">
        <f t="shared" ref="U57:U62" si="125">E57*VLOOKUP($B$54,Other_pop_generic,4,FALSE)</f>
        <v>3.9171880037995757E-8</v>
      </c>
      <c r="V57" s="60">
        <f t="shared" ref="V57:V62" si="126">F57*VLOOKUP($B$54,Other_pop_generic,5,FALSE)</f>
        <v>4.074952206499891E-8</v>
      </c>
      <c r="W57" s="60">
        <f t="shared" ref="W57:W62" si="127">G57*VLOOKUP($B$54,Other_pop_generic,6,FALSE)</f>
        <v>3.6775580670443766E-8</v>
      </c>
      <c r="X57" s="60">
        <f>T57</f>
        <v>1.4016555143452709E-8</v>
      </c>
      <c r="Y57" s="60">
        <f>SUM(U57:W57)</f>
        <v>1.1669698277343844E-7</v>
      </c>
    </row>
    <row r="58" spans="1:31">
      <c r="A58" s="4"/>
      <c r="B58" s="107" t="s">
        <v>38</v>
      </c>
      <c r="C58" s="57">
        <f>'Ind dose in plume'!C7+'Ind dose in plume'!H7+'Ind dose deposit'!C7+'Ind dose food'!W58</f>
        <v>1.3903801089347796E-14</v>
      </c>
      <c r="D58" s="57">
        <f>'Ind dose in plume'!D7+'Ind dose in plume'!I7+'Ind dose deposit'!D7+'Ind dose food'!X58</f>
        <v>3.5089416515163952E-15</v>
      </c>
      <c r="E58" s="57">
        <f>'Ind dose in plume'!E7+'Ind dose in plume'!J7+'Ind dose deposit'!E7+'Ind dose food'!Y58</f>
        <v>4.0859968809137178E-16</v>
      </c>
      <c r="F58" s="57">
        <f>'Ind dose in plume'!F7+'Ind dose in plume'!K7+'Ind dose deposit'!F7+'Ind dose food'!Z58</f>
        <v>1.3601791480607585E-16</v>
      </c>
      <c r="G58" s="57">
        <f>'Ind dose in plume'!G7+'Ind dose in plume'!L7+'Ind dose deposit'!G7+'Ind dose food'!AA58</f>
        <v>7.3651972515371708E-17</v>
      </c>
      <c r="H58" s="60">
        <f t="shared" si="116"/>
        <v>6.6066159721171526E-8</v>
      </c>
      <c r="I58" s="60">
        <f t="shared" si="117"/>
        <v>8.1056126319841297E-8</v>
      </c>
      <c r="J58" s="60">
        <f t="shared" si="118"/>
        <v>6.2798992265276428E-8</v>
      </c>
      <c r="K58" s="60">
        <f t="shared" si="119"/>
        <v>3.6838260064297648E-8</v>
      </c>
      <c r="L58" s="60">
        <f t="shared" ref="L58:L102" si="128">H58</f>
        <v>6.6066159721171526E-8</v>
      </c>
      <c r="M58" s="60">
        <f t="shared" ref="M58:M102" si="129">SUM(I58:K58)</f>
        <v>1.8069337864941538E-7</v>
      </c>
      <c r="N58" s="57">
        <f t="shared" si="120"/>
        <v>2.9031142017169446E-8</v>
      </c>
      <c r="O58" s="57">
        <f t="shared" si="121"/>
        <v>3.6028240621334858E-8</v>
      </c>
      <c r="P58" s="57">
        <f t="shared" si="122"/>
        <v>2.7611121831069699E-8</v>
      </c>
      <c r="Q58" s="57">
        <f t="shared" si="123"/>
        <v>2.588441664784713E-8</v>
      </c>
      <c r="R58" s="57">
        <f t="shared" ref="R58:R102" si="130">N58</f>
        <v>2.9031142017169446E-8</v>
      </c>
      <c r="S58" s="57">
        <f t="shared" ref="S58:S102" si="131">SUM(O58:Q58)</f>
        <v>8.952377910025169E-8</v>
      </c>
      <c r="T58" s="60">
        <f t="shared" si="124"/>
        <v>3.0887980990245551E-8</v>
      </c>
      <c r="U58" s="60">
        <f t="shared" si="125"/>
        <v>8.6322229219850003E-8</v>
      </c>
      <c r="V58" s="60">
        <f t="shared" si="126"/>
        <v>8.9798845010303232E-8</v>
      </c>
      <c r="W58" s="60">
        <f t="shared" si="127"/>
        <v>8.1041555862212789E-8</v>
      </c>
      <c r="X58" s="60">
        <f t="shared" ref="X58:X102" si="132">T58</f>
        <v>3.0887980990245551E-8</v>
      </c>
      <c r="Y58" s="60">
        <f t="shared" ref="Y58:Y102" si="133">SUM(U58:W58)</f>
        <v>2.5716263009236605E-7</v>
      </c>
    </row>
    <row r="59" spans="1:31">
      <c r="A59" s="4"/>
      <c r="B59" s="107" t="s">
        <v>54</v>
      </c>
      <c r="C59" s="57">
        <f>'Ind dose in plume'!C8+'Ind dose in plume'!H8+'Ind dose deposit'!C8+'Ind dose food'!W59</f>
        <v>5.2103254239734273E-15</v>
      </c>
      <c r="D59" s="57">
        <f>'Ind dose in plume'!D8+'Ind dose in plume'!I8+'Ind dose deposit'!D8+'Ind dose food'!X59</f>
        <v>1.3149445810284381E-15</v>
      </c>
      <c r="E59" s="57">
        <f>'Ind dose in plume'!E8+'Ind dose in plume'!J8+'Ind dose deposit'!E8+'Ind dose food'!Y59</f>
        <v>1.5311908803997073E-16</v>
      </c>
      <c r="F59" s="57">
        <f>'Ind dose in plume'!F8+'Ind dose in plume'!K8+'Ind dose deposit'!F8+'Ind dose food'!Z59</f>
        <v>5.0971500172920868E-17</v>
      </c>
      <c r="G59" s="57">
        <f>'Ind dose in plume'!G8+'Ind dose in plume'!L8+'Ind dose deposit'!G8+'Ind dose food'!AA59</f>
        <v>2.7600419659098736E-17</v>
      </c>
      <c r="H59" s="60">
        <f t="shared" si="116"/>
        <v>2.475770398666256E-8</v>
      </c>
      <c r="I59" s="60">
        <f t="shared" si="117"/>
        <v>3.0375060245692956E-8</v>
      </c>
      <c r="J59" s="60">
        <f t="shared" si="118"/>
        <v>2.3533362128602553E-8</v>
      </c>
      <c r="K59" s="60">
        <f t="shared" si="119"/>
        <v>1.3804809329083878E-8</v>
      </c>
      <c r="L59" s="60">
        <f t="shared" si="128"/>
        <v>2.475770398666256E-8</v>
      </c>
      <c r="M59" s="60">
        <f t="shared" si="129"/>
        <v>6.7713231703379385E-8</v>
      </c>
      <c r="N59" s="57">
        <f t="shared" si="120"/>
        <v>1.0879161487352421E-8</v>
      </c>
      <c r="O59" s="57">
        <f t="shared" si="121"/>
        <v>1.3501261768926724E-8</v>
      </c>
      <c r="P59" s="57">
        <f t="shared" si="122"/>
        <v>1.0347021590453328E-8</v>
      </c>
      <c r="Q59" s="57">
        <f t="shared" si="123"/>
        <v>9.6999542267851367E-9</v>
      </c>
      <c r="R59" s="57">
        <f t="shared" si="130"/>
        <v>1.0879161487352421E-8</v>
      </c>
      <c r="S59" s="57">
        <f t="shared" si="131"/>
        <v>3.3548237586165186E-8</v>
      </c>
      <c r="T59" s="60">
        <f t="shared" si="124"/>
        <v>1.1574995327859194E-8</v>
      </c>
      <c r="U59" s="60">
        <f t="shared" si="125"/>
        <v>3.2348485329154256E-8</v>
      </c>
      <c r="V59" s="60">
        <f t="shared" si="126"/>
        <v>3.3651316082124684E-8</v>
      </c>
      <c r="W59" s="60">
        <f t="shared" si="127"/>
        <v>3.0369600096678115E-8</v>
      </c>
      <c r="X59" s="60">
        <f t="shared" si="132"/>
        <v>1.1574995327859194E-8</v>
      </c>
      <c r="Y59" s="60">
        <f t="shared" si="133"/>
        <v>9.6369401507957062E-8</v>
      </c>
    </row>
    <row r="60" spans="1:31">
      <c r="A60" s="4" t="s">
        <v>9</v>
      </c>
      <c r="B60" s="107"/>
      <c r="C60" s="57">
        <f>'Ind dose in plume'!C9+'Ind dose in plume'!H9+'Ind dose deposit'!C9+'Ind dose food'!W60</f>
        <v>3.6873499924553495E-12</v>
      </c>
      <c r="D60" s="57">
        <f>'Ind dose in plume'!D9+'Ind dose in plume'!I9+'Ind dose deposit'!D9+'Ind dose food'!X60</f>
        <v>4.9009004497157927E-13</v>
      </c>
      <c r="E60" s="57">
        <f>'Ind dose in plume'!E9+'Ind dose in plume'!J9+'Ind dose deposit'!E9+'Ind dose food'!Y60</f>
        <v>3.9889989514886865E-14</v>
      </c>
      <c r="F60" s="57">
        <f>'Ind dose in plume'!F9+'Ind dose in plume'!K9+'Ind dose deposit'!F9+'Ind dose food'!Z60</f>
        <v>1.1059806664895189E-14</v>
      </c>
      <c r="G60" s="57">
        <f>'Ind dose in plume'!G9+'Ind dose in plume'!L9+'Ind dose deposit'!G9+'Ind dose food'!AA60</f>
        <v>5.4095217245155188E-15</v>
      </c>
      <c r="H60" s="60">
        <f t="shared" si="116"/>
        <v>9.2273883137544118E-6</v>
      </c>
      <c r="I60" s="60">
        <f t="shared" si="117"/>
        <v>7.9131926020774941E-6</v>
      </c>
      <c r="J60" s="60">
        <f t="shared" si="118"/>
        <v>5.1062737889669575E-6</v>
      </c>
      <c r="K60" s="60">
        <f t="shared" si="119"/>
        <v>2.7056623374150629E-6</v>
      </c>
      <c r="L60" s="60">
        <f t="shared" si="128"/>
        <v>9.2273883137544118E-6</v>
      </c>
      <c r="M60" s="60">
        <f t="shared" si="129"/>
        <v>1.5725128728459515E-5</v>
      </c>
      <c r="N60" s="57">
        <f t="shared" si="120"/>
        <v>4.0547478726590623E-6</v>
      </c>
      <c r="O60" s="57">
        <f t="shared" si="121"/>
        <v>3.5172962254035955E-6</v>
      </c>
      <c r="P60" s="57">
        <f t="shared" si="122"/>
        <v>2.2450988878036879E-6</v>
      </c>
      <c r="Q60" s="57">
        <f t="shared" si="123"/>
        <v>1.9011346118899466E-6</v>
      </c>
      <c r="R60" s="57">
        <f t="shared" si="130"/>
        <v>4.0547478726590623E-6</v>
      </c>
      <c r="S60" s="57">
        <f t="shared" si="131"/>
        <v>7.6635297250972298E-6</v>
      </c>
      <c r="T60" s="60">
        <f t="shared" si="124"/>
        <v>4.3140905423858681E-6</v>
      </c>
      <c r="U60" s="60">
        <f t="shared" si="125"/>
        <v>8.4273016324756943E-6</v>
      </c>
      <c r="V60" s="60">
        <f t="shared" si="126"/>
        <v>7.3016695334641167E-6</v>
      </c>
      <c r="W60" s="60">
        <f t="shared" si="127"/>
        <v>5.9522649842634101E-6</v>
      </c>
      <c r="X60" s="60">
        <f t="shared" si="132"/>
        <v>4.3140905423858681E-6</v>
      </c>
      <c r="Y60" s="60">
        <f t="shared" si="133"/>
        <v>2.1681236150203221E-5</v>
      </c>
    </row>
    <row r="61" spans="1:31">
      <c r="A61" s="4" t="s">
        <v>268</v>
      </c>
      <c r="B61" s="107"/>
      <c r="C61" s="57">
        <f>'Ind dose in plume'!C10+'Ind dose in plume'!H10+'Ind dose deposit'!C10+'Ind dose food'!W61</f>
        <v>7.2457744895307025E-12</v>
      </c>
      <c r="D61" s="57">
        <f>'Ind dose in plume'!D10+'Ind dose in plume'!I10+'Ind dose deposit'!D10+'Ind dose food'!X61</f>
        <v>1.0369272819541354E-12</v>
      </c>
      <c r="E61" s="57">
        <f>'Ind dose in plume'!E10+'Ind dose in plume'!J10+'Ind dose deposit'!E10+'Ind dose food'!Y61</f>
        <v>8.0499422051253455E-14</v>
      </c>
      <c r="F61" s="57">
        <f>'Ind dose in plume'!F10+'Ind dose in plume'!K10+'Ind dose deposit'!F10+'Ind dose food'!Z61</f>
        <v>2.1466071731962996E-14</v>
      </c>
      <c r="G61" s="57">
        <f>'Ind dose in plume'!G10+'Ind dose in plume'!L10+'Ind dose deposit'!G10+'Ind dose food'!AA61</f>
        <v>1.015700872330782E-14</v>
      </c>
      <c r="H61" s="60">
        <f t="shared" si="116"/>
        <v>1.9523209626246499E-5</v>
      </c>
      <c r="I61" s="60">
        <f t="shared" si="117"/>
        <v>1.5969105000886572E-5</v>
      </c>
      <c r="J61" s="60">
        <f t="shared" si="118"/>
        <v>9.9108097237291038E-6</v>
      </c>
      <c r="K61" s="60">
        <f t="shared" si="119"/>
        <v>5.0801969865296141E-6</v>
      </c>
      <c r="L61" s="60">
        <f t="shared" ref="L61" si="134">H61</f>
        <v>1.9523209626246499E-5</v>
      </c>
      <c r="M61" s="60">
        <f t="shared" ref="M61" si="135">SUM(I61:K61)</f>
        <v>3.0960111711145287E-5</v>
      </c>
      <c r="N61" s="57">
        <f t="shared" si="120"/>
        <v>8.5789922357012885E-6</v>
      </c>
      <c r="O61" s="57">
        <f t="shared" si="121"/>
        <v>7.0980292742964333E-6</v>
      </c>
      <c r="P61" s="57">
        <f t="shared" si="122"/>
        <v>4.3575313051280203E-6</v>
      </c>
      <c r="Q61" s="57">
        <f t="shared" si="123"/>
        <v>3.5696022348219738E-6</v>
      </c>
      <c r="R61" s="57">
        <f t="shared" ref="R61" si="136">N61</f>
        <v>8.5789922357012885E-6</v>
      </c>
      <c r="S61" s="57">
        <f t="shared" ref="S61" si="137">SUM(O61:Q61)</f>
        <v>1.5025162814246429E-5</v>
      </c>
      <c r="T61" s="60">
        <f t="shared" si="124"/>
        <v>9.1277066859818301E-6</v>
      </c>
      <c r="U61" s="60">
        <f t="shared" si="125"/>
        <v>1.7006595366807588E-5</v>
      </c>
      <c r="V61" s="60">
        <f t="shared" si="126"/>
        <v>1.4171871780175905E-5</v>
      </c>
      <c r="W61" s="60">
        <f t="shared" si="127"/>
        <v>1.1176072571187935E-5</v>
      </c>
      <c r="X61" s="60">
        <f t="shared" ref="X61" si="138">T61</f>
        <v>9.1277066859818301E-6</v>
      </c>
      <c r="Y61" s="60">
        <f t="shared" ref="Y61" si="139">SUM(U61:W61)</f>
        <v>4.2354539718171429E-5</v>
      </c>
    </row>
    <row r="62" spans="1:31">
      <c r="A62" s="4" t="s">
        <v>19</v>
      </c>
      <c r="B62" s="107"/>
      <c r="C62" s="57">
        <f>'Ind dose in plume'!C11+'Ind dose in plume'!H11+'Ind dose deposit'!C11+'Ind dose food'!W62</f>
        <v>4.1514665749482462E-14</v>
      </c>
      <c r="D62" s="57">
        <f>'Ind dose in plume'!D11+'Ind dose in plume'!I11+'Ind dose deposit'!D11+'Ind dose food'!X62</f>
        <v>2.4457127441579842E-16</v>
      </c>
      <c r="E62" s="57">
        <f>'Ind dose in plume'!E11+'Ind dose in plume'!J11+'Ind dose deposit'!E11+'Ind dose food'!Y62</f>
        <v>5.4142026507976676E-23</v>
      </c>
      <c r="F62" s="57">
        <f>'Ind dose in plume'!F11+'Ind dose in plume'!K11+'Ind dose deposit'!F11+'Ind dose food'!Z62</f>
        <v>9.0791565916112163E-34</v>
      </c>
      <c r="G62" s="57">
        <f>'Ind dose in plume'!G11+'Ind dose in plume'!L11+'Ind dose deposit'!G11+'Ind dose food'!AA62</f>
        <v>1.7768392090976094E-45</v>
      </c>
      <c r="H62" s="60">
        <f t="shared" si="116"/>
        <v>4.6047744543663049E-9</v>
      </c>
      <c r="I62" s="60">
        <f t="shared" si="117"/>
        <v>1.0740446132845261E-14</v>
      </c>
      <c r="J62" s="60">
        <f t="shared" si="118"/>
        <v>4.1918146251890457E-25</v>
      </c>
      <c r="K62" s="60">
        <f t="shared" si="119"/>
        <v>8.8871570769564394E-37</v>
      </c>
      <c r="L62" s="60">
        <f t="shared" si="128"/>
        <v>4.6047744543663049E-9</v>
      </c>
      <c r="M62" s="60">
        <f t="shared" si="129"/>
        <v>1.0740446133264442E-14</v>
      </c>
      <c r="N62" s="57">
        <f t="shared" si="120"/>
        <v>2.0234543933829189E-9</v>
      </c>
      <c r="O62" s="57">
        <f t="shared" si="121"/>
        <v>4.7739683010229507E-15</v>
      </c>
      <c r="P62" s="57">
        <f t="shared" si="122"/>
        <v>1.8430344203684175E-25</v>
      </c>
      <c r="Q62" s="57">
        <f t="shared" si="123"/>
        <v>6.2445641078946969E-37</v>
      </c>
      <c r="R62" s="57">
        <f t="shared" si="130"/>
        <v>2.0234543933829189E-9</v>
      </c>
      <c r="S62" s="57">
        <f t="shared" si="131"/>
        <v>4.7739683012072539E-15</v>
      </c>
      <c r="T62" s="60">
        <f t="shared" si="124"/>
        <v>2.1528750333168695E-9</v>
      </c>
      <c r="U62" s="60">
        <f t="shared" si="125"/>
        <v>1.1438237861805772E-14</v>
      </c>
      <c r="V62" s="60">
        <f t="shared" si="126"/>
        <v>5.9940470103277139E-25</v>
      </c>
      <c r="W62" s="60">
        <f t="shared" si="127"/>
        <v>1.9551114397133153E-36</v>
      </c>
      <c r="X62" s="60">
        <f t="shared" si="132"/>
        <v>2.1528750333168695E-9</v>
      </c>
      <c r="Y62" s="60">
        <f t="shared" si="133"/>
        <v>1.1438237862405177E-14</v>
      </c>
    </row>
    <row r="63" spans="1:31">
      <c r="A63" s="4" t="s">
        <v>262</v>
      </c>
      <c r="B63" s="107"/>
      <c r="C63" s="57">
        <f>'Ind dose in plume'!C12+'Ind dose in plume'!H12+'Ind dose deposit'!C12+'Ind dose food'!W63</f>
        <v>1.627767135658738E-12</v>
      </c>
      <c r="D63" s="57">
        <f>'Ind dose in plume'!D12+'Ind dose in plume'!I12+'Ind dose deposit'!D12+'Ind dose food'!X63</f>
        <v>1.7738499208204321E-13</v>
      </c>
      <c r="E63" s="57">
        <f>'Ind dose in plume'!E12+'Ind dose in plume'!J12+'Ind dose deposit'!E12+'Ind dose food'!Y63</f>
        <v>1.3885081716204913E-14</v>
      </c>
      <c r="F63" s="57">
        <f>'Ind dose in plume'!F12+'Ind dose in plume'!K12+'Ind dose deposit'!F12+'Ind dose food'!Z63</f>
        <v>3.7580715499902817E-15</v>
      </c>
      <c r="G63" s="57">
        <f>'Ind dose in plume'!G12+'Ind dose in plume'!L12+'Ind dose deposit'!G12+'Ind dose food'!AA63</f>
        <v>1.8078088376518134E-15</v>
      </c>
      <c r="H63" s="60">
        <f t="shared" ref="H63:H64" si="140">D63*VLOOKUP($B$54,Other_pop_inland,3,FALSE)</f>
        <v>3.3397948392691466E-6</v>
      </c>
      <c r="I63" s="60">
        <f t="shared" ref="I63:I64" si="141">E63*VLOOKUP($B$54,Other_pop_inland,4,FALSE)</f>
        <v>2.7544586311537873E-6</v>
      </c>
      <c r="J63" s="60">
        <f t="shared" ref="J63:J64" si="142">F63*VLOOKUP($B$54,Other_pop_inland,5,FALSE)</f>
        <v>1.7350884002057426E-6</v>
      </c>
      <c r="K63" s="60">
        <f t="shared" ref="K63:K64" si="143">G63*VLOOKUP($B$54,Other_pop_inland,6,FALSE)</f>
        <v>9.0420568293746602E-7</v>
      </c>
      <c r="L63" s="60">
        <f t="shared" ref="L63:L64" si="144">H63</f>
        <v>3.3397948392691466E-6</v>
      </c>
      <c r="M63" s="60">
        <f t="shared" ref="M63:M64" si="145">SUM(I63:K63)</f>
        <v>5.3937527142969961E-6</v>
      </c>
      <c r="N63" s="57">
        <f t="shared" ref="N63:N64" si="146">D63*VLOOKUP($B$54,Other_pop_coastal,3,FALSE)</f>
        <v>1.4675903472555115E-6</v>
      </c>
      <c r="O63" s="57">
        <f t="shared" ref="O63:O64" si="147">E63*VLOOKUP($B$54,Other_pop_coastal,4,FALSE)</f>
        <v>1.2243158271977434E-6</v>
      </c>
      <c r="P63" s="57">
        <f t="shared" ref="P63:P64" si="148">F63*VLOOKUP($B$54,Other_pop_coastal,5,FALSE)</f>
        <v>7.6287429905537338E-7</v>
      </c>
      <c r="Q63" s="57">
        <f t="shared" ref="Q63:Q64" si="149">G63*VLOOKUP($B$54,Other_pop_coastal,6,FALSE)</f>
        <v>6.3534044744929947E-7</v>
      </c>
      <c r="R63" s="57">
        <f t="shared" ref="R63:R64" si="150">N63</f>
        <v>1.4675903472555115E-6</v>
      </c>
      <c r="S63" s="57">
        <f t="shared" ref="S63:S64" si="151">SUM(O63:Q63)</f>
        <v>2.6225305737024162E-6</v>
      </c>
      <c r="T63" s="60">
        <f t="shared" ref="T63:T64" si="152">D63*VLOOKUP($B$54,Other_pop_generic,3,FALSE)</f>
        <v>1.561457786286421E-6</v>
      </c>
      <c r="U63" s="60">
        <f t="shared" ref="U63:U64" si="153">E63*VLOOKUP($B$54,Other_pop_generic,4,FALSE)</f>
        <v>2.933411947134325E-6</v>
      </c>
      <c r="V63" s="60">
        <f t="shared" ref="V63:V64" si="154">F63*VLOOKUP($B$54,Other_pop_generic,5,FALSE)</f>
        <v>2.481073799259072E-6</v>
      </c>
      <c r="W63" s="60">
        <f t="shared" ref="W63:W64" si="155">G63*VLOOKUP($B$54,Other_pop_generic,6,FALSE)</f>
        <v>1.9891882851363445E-6</v>
      </c>
      <c r="X63" s="60">
        <f t="shared" ref="X63:X64" si="156">T63</f>
        <v>1.561457786286421E-6</v>
      </c>
      <c r="Y63" s="60">
        <f t="shared" ref="Y63:Y64" si="157">SUM(U63:W63)</f>
        <v>7.4036740315297415E-6</v>
      </c>
    </row>
    <row r="64" spans="1:31">
      <c r="A64" s="4" t="s">
        <v>261</v>
      </c>
      <c r="B64" s="107"/>
      <c r="C64" s="57">
        <f>'Ind dose in plume'!C13+'Ind dose in plume'!H13+'Ind dose deposit'!C13+'Ind dose food'!W64</f>
        <v>6.7725304360038818E-12</v>
      </c>
      <c r="D64" s="57">
        <f>'Ind dose in plume'!D13+'Ind dose in plume'!I13+'Ind dose deposit'!D13+'Ind dose food'!X64</f>
        <v>4.1304457268140036E-13</v>
      </c>
      <c r="E64" s="57">
        <f>'Ind dose in plume'!E13+'Ind dose in plume'!J13+'Ind dose deposit'!E13+'Ind dose food'!Y64</f>
        <v>3.1979433135265621E-14</v>
      </c>
      <c r="F64" s="57">
        <f>'Ind dose in plume'!F13+'Ind dose in plume'!K13+'Ind dose deposit'!F13+'Ind dose food'!Z64</f>
        <v>8.4863992380775319E-15</v>
      </c>
      <c r="G64" s="57">
        <f>'Ind dose in plume'!G13+'Ind dose in plume'!L13+'Ind dose deposit'!G13+'Ind dose food'!AA64</f>
        <v>3.9938841952383411E-15</v>
      </c>
      <c r="H64" s="60">
        <f t="shared" si="140"/>
        <v>7.7767804143849944E-6</v>
      </c>
      <c r="I64" s="60">
        <f t="shared" si="141"/>
        <v>6.3439328207939117E-6</v>
      </c>
      <c r="J64" s="60">
        <f t="shared" si="142"/>
        <v>3.9181406425168397E-6</v>
      </c>
      <c r="K64" s="60">
        <f t="shared" si="143"/>
        <v>1.9976076624447704E-6</v>
      </c>
      <c r="L64" s="60">
        <f t="shared" si="144"/>
        <v>7.7767804143849944E-6</v>
      </c>
      <c r="M64" s="60">
        <f t="shared" si="145"/>
        <v>1.2259681125755521E-5</v>
      </c>
      <c r="N64" s="57">
        <f t="shared" si="146"/>
        <v>3.4173140621340348E-6</v>
      </c>
      <c r="O64" s="57">
        <f t="shared" si="147"/>
        <v>2.8197836305582055E-6</v>
      </c>
      <c r="P64" s="57">
        <f t="shared" si="148"/>
        <v>1.7227069213914231E-6</v>
      </c>
      <c r="Q64" s="57">
        <f t="shared" si="149"/>
        <v>1.4036197405470006E-6</v>
      </c>
      <c r="R64" s="57">
        <f t="shared" si="150"/>
        <v>3.4173140621340348E-6</v>
      </c>
      <c r="S64" s="57">
        <f t="shared" si="151"/>
        <v>5.9461102924966292E-6</v>
      </c>
      <c r="T64" s="60">
        <f t="shared" si="152"/>
        <v>3.6358863087944912E-6</v>
      </c>
      <c r="U64" s="60">
        <f t="shared" si="153"/>
        <v>6.756089243039141E-6</v>
      </c>
      <c r="V64" s="60">
        <f t="shared" si="154"/>
        <v>5.6027094001711497E-6</v>
      </c>
      <c r="W64" s="60">
        <f t="shared" si="155"/>
        <v>4.3945949858717546E-6</v>
      </c>
      <c r="X64" s="60">
        <f t="shared" si="156"/>
        <v>3.6358863087944912E-6</v>
      </c>
      <c r="Y64" s="60">
        <f t="shared" si="157"/>
        <v>1.6753393629082045E-5</v>
      </c>
    </row>
    <row r="65" spans="1:25">
      <c r="A65" s="4" t="s">
        <v>10</v>
      </c>
      <c r="B65" s="107"/>
      <c r="C65" s="57">
        <f>'Ind dose in plume'!C14+'Ind dose in plume'!H14+'Ind dose deposit'!C14+'Ind dose food'!W65</f>
        <v>2.4555192695095303E-10</v>
      </c>
      <c r="D65" s="57">
        <f>'Ind dose in plume'!D14+'Ind dose in plume'!I14+'Ind dose deposit'!D14+'Ind dose food'!X65</f>
        <v>1.4966991775178497E-11</v>
      </c>
      <c r="E65" s="57">
        <f>'Ind dose in plume'!E14+'Ind dose in plume'!J14+'Ind dose deposit'!E14+'Ind dose food'!Y65</f>
        <v>1.1747173247531768E-12</v>
      </c>
      <c r="F65" s="57">
        <f>'Ind dose in plume'!F14+'Ind dose in plume'!K14+'Ind dose deposit'!F14+'Ind dose food'!Z65</f>
        <v>3.1948545731439261E-13</v>
      </c>
      <c r="G65" s="57">
        <f>'Ind dose in plume'!G14+'Ind dose in plume'!L14+'Ind dose deposit'!G14+'Ind dose food'!AA65</f>
        <v>1.5451588313958529E-13</v>
      </c>
      <c r="H65" s="60">
        <f>D65*VLOOKUP($B$54,Other_pop_inland,3,FALSE)</f>
        <v>2.8179769496511478E-4</v>
      </c>
      <c r="I65" s="60">
        <f>E65*VLOOKUP($B$54,Other_pop_inland,4,FALSE)</f>
        <v>2.3303501848001096E-4</v>
      </c>
      <c r="J65" s="60">
        <f>F65*VLOOKUP($B$54,Other_pop_inland,5,FALSE)</f>
        <v>1.4750531054206857E-4</v>
      </c>
      <c r="K65" s="60">
        <f>G65*VLOOKUP($B$54,Other_pop_inland,6,FALSE)</f>
        <v>7.7283691023654326E-5</v>
      </c>
      <c r="L65" s="60">
        <f t="shared" si="128"/>
        <v>2.8179769496511478E-4</v>
      </c>
      <c r="M65" s="60">
        <f t="shared" si="129"/>
        <v>4.5782402004573386E-4</v>
      </c>
      <c r="N65" s="57">
        <f>D65*VLOOKUP($B$54,Other_pop_coastal,3,FALSE)</f>
        <v>1.2382903648661136E-4</v>
      </c>
      <c r="O65" s="57">
        <f>E65*VLOOKUP($B$54,Other_pop_coastal,4,FALSE)</f>
        <v>1.035805940918728E-4</v>
      </c>
      <c r="P65" s="57">
        <f>F65*VLOOKUP($B$54,Other_pop_coastal,5,FALSE)</f>
        <v>6.4854338472542636E-5</v>
      </c>
      <c r="Q65" s="57">
        <f>G65*VLOOKUP($B$54,Other_pop_coastal,6,FALSE)</f>
        <v>5.4303413218978577E-5</v>
      </c>
      <c r="R65" s="57">
        <f t="shared" si="130"/>
        <v>1.2382903648661136E-4</v>
      </c>
      <c r="S65" s="57">
        <f t="shared" si="131"/>
        <v>2.2273834578339402E-4</v>
      </c>
      <c r="T65" s="60">
        <f>D65*VLOOKUP($B$54,Other_pop_generic,3,FALSE)</f>
        <v>1.3174917207104059E-4</v>
      </c>
      <c r="U65" s="60">
        <f>E65*VLOOKUP($B$54,Other_pop_generic,4,FALSE)</f>
        <v>2.4817497695494206E-4</v>
      </c>
      <c r="V65" s="60">
        <f>F65*VLOOKUP($B$54,Other_pop_generic,5,FALSE)</f>
        <v>2.1092387061898593E-4</v>
      </c>
      <c r="W65" s="60">
        <f>G65*VLOOKUP($B$54,Other_pop_generic,6,FALSE)</f>
        <v>1.7001863150973136E-4</v>
      </c>
      <c r="X65" s="60">
        <f t="shared" si="132"/>
        <v>1.3174917207104059E-4</v>
      </c>
      <c r="Y65" s="60">
        <f t="shared" si="133"/>
        <v>6.2911747908365935E-4</v>
      </c>
    </row>
    <row r="66" spans="1:25">
      <c r="A66" s="4" t="s">
        <v>260</v>
      </c>
      <c r="B66" s="107"/>
      <c r="C66" s="57">
        <f>'Ind dose in plume'!C15+'Ind dose in plume'!H15+'Ind dose deposit'!C15+'Ind dose food'!W66</f>
        <v>3.8907970928443342E-11</v>
      </c>
      <c r="D66" s="57">
        <f>'Ind dose in plume'!D15+'Ind dose in plume'!I15+'Ind dose deposit'!D15+'Ind dose food'!X66</f>
        <v>4.8620447007289538E-12</v>
      </c>
      <c r="E66" s="57">
        <f>'Ind dose in plume'!E15+'Ind dose in plume'!J15+'Ind dose deposit'!E15+'Ind dose food'!Y66</f>
        <v>3.8024063838147597E-13</v>
      </c>
      <c r="F66" s="57">
        <f>'Ind dose in plume'!F15+'Ind dose in plume'!K15+'Ind dose deposit'!F15+'Ind dose food'!Z66</f>
        <v>1.0274709779940747E-13</v>
      </c>
      <c r="G66" s="57">
        <f>'Ind dose in plume'!G15+'Ind dose in plume'!L15+'Ind dose deposit'!G15+'Ind dose food'!AA66</f>
        <v>4.9337036156432233E-14</v>
      </c>
      <c r="H66" s="60">
        <f t="shared" ref="H66" si="158">D66*VLOOKUP($B$54,Other_pop_inland,3,FALSE)</f>
        <v>9.1542309240457269E-5</v>
      </c>
      <c r="I66" s="60">
        <f t="shared" ref="I66" si="159">E66*VLOOKUP($B$54,Other_pop_inland,4,FALSE)</f>
        <v>7.5430388507036263E-5</v>
      </c>
      <c r="J66" s="60">
        <f t="shared" ref="J66" si="160">F66*VLOOKUP($B$54,Other_pop_inland,5,FALSE)</f>
        <v>4.743797321980682E-5</v>
      </c>
      <c r="K66" s="60">
        <f t="shared" ref="K66" si="161">G66*VLOOKUP($B$54,Other_pop_inland,6,FALSE)</f>
        <v>2.4676739897943443E-5</v>
      </c>
      <c r="L66" s="60">
        <f t="shared" ref="L66" si="162">H66</f>
        <v>9.1542309240457269E-5</v>
      </c>
      <c r="M66" s="60">
        <f t="shared" ref="M66" si="163">SUM(I66:K66)</f>
        <v>1.4754510162478651E-4</v>
      </c>
      <c r="N66" s="57">
        <f t="shared" ref="N66" si="164">D66*VLOOKUP($B$54,Other_pop_coastal,3,FALSE)</f>
        <v>4.022600664781355E-5</v>
      </c>
      <c r="O66" s="57">
        <f t="shared" ref="O66" si="165">E66*VLOOKUP($B$54,Other_pop_coastal,4,FALSE)</f>
        <v>3.3527683972569032E-5</v>
      </c>
      <c r="P66" s="57">
        <f t="shared" ref="P66" si="166">F66*VLOOKUP($B$54,Other_pop_coastal,5,FALSE)</f>
        <v>2.085727192019523E-5</v>
      </c>
      <c r="Q66" s="57">
        <f t="shared" ref="Q66" si="167">G66*VLOOKUP($B$54,Other_pop_coastal,6,FALSE)</f>
        <v>1.7339120140692202E-5</v>
      </c>
      <c r="R66" s="57">
        <f t="shared" ref="R66" si="168">N66</f>
        <v>4.022600664781355E-5</v>
      </c>
      <c r="S66" s="57">
        <f t="shared" ref="S66" si="169">SUM(O66:Q66)</f>
        <v>7.1724076033456461E-5</v>
      </c>
      <c r="T66" s="60">
        <f t="shared" ref="T66" si="170">D66*VLOOKUP($B$54,Other_pop_generic,3,FALSE)</f>
        <v>4.2798871911973813E-5</v>
      </c>
      <c r="U66" s="60">
        <f t="shared" ref="U66" si="171">E66*VLOOKUP($B$54,Other_pop_generic,4,FALSE)</f>
        <v>8.0330995107680744E-5</v>
      </c>
      <c r="V66" s="60">
        <f t="shared" ref="V66" si="172">F66*VLOOKUP($B$54,Other_pop_generic,5,FALSE)</f>
        <v>6.7833496225126039E-5</v>
      </c>
      <c r="W66" s="60">
        <f t="shared" ref="W66" si="173">G66*VLOOKUP($B$54,Other_pop_generic,6,FALSE)</f>
        <v>5.4287075215983253E-5</v>
      </c>
      <c r="X66" s="60">
        <f t="shared" ref="X66" si="174">T66</f>
        <v>4.2798871911973813E-5</v>
      </c>
      <c r="Y66" s="60">
        <f t="shared" ref="Y66" si="175">SUM(U66:W66)</f>
        <v>2.0245156654879006E-4</v>
      </c>
    </row>
    <row r="67" spans="1:25">
      <c r="A67" s="4" t="s">
        <v>14</v>
      </c>
      <c r="B67" s="107"/>
      <c r="C67" s="57">
        <f>'Ind dose in plume'!C16+'Ind dose in plume'!H16+'Ind dose deposit'!C16+'Ind dose food'!W67</f>
        <v>8.6735976417662379E-17</v>
      </c>
      <c r="D67" s="57">
        <f>'Ind dose in plume'!D16+'Ind dose in plume'!I16+'Ind dose deposit'!D16+'Ind dose food'!X67</f>
        <v>5.4724176732414655E-18</v>
      </c>
      <c r="E67" s="57">
        <f>'Ind dose in plume'!E16+'Ind dose in plume'!J16+'Ind dose deposit'!E16+'Ind dose food'!Y67</f>
        <v>6.3721564538000207E-19</v>
      </c>
      <c r="F67" s="57">
        <f>'Ind dose in plume'!F16+'Ind dose in plume'!K16+'Ind dose deposit'!F16+'Ind dose food'!Z67</f>
        <v>2.1210849831107623E-19</v>
      </c>
      <c r="G67" s="57">
        <f>'Ind dose in plume'!G16+'Ind dose in plume'!L16+'Ind dose deposit'!G16+'Ind dose food'!AA67</f>
        <v>1.1484628669880606E-19</v>
      </c>
      <c r="H67" s="60">
        <f>D67*VLOOKUP($B$54,Other_pop_inland,3,FALSE)</f>
        <v>1.0303437787433476E-10</v>
      </c>
      <c r="I67" s="60">
        <f>E67*VLOOKUP($B$54,Other_pop_inland,4,FALSE)</f>
        <v>1.2640790815618668E-10</v>
      </c>
      <c r="J67" s="60">
        <f>F67*VLOOKUP($B$54,Other_pop_inland,5,FALSE)</f>
        <v>9.792974670893623E-11</v>
      </c>
      <c r="K67" s="60">
        <f>G67*VLOOKUP($B$54,Other_pop_inland,6,FALSE)</f>
        <v>5.744228202369624E-11</v>
      </c>
      <c r="L67" s="60">
        <f t="shared" si="128"/>
        <v>1.0303437787433476E-10</v>
      </c>
      <c r="M67" s="60">
        <f t="shared" si="129"/>
        <v>2.8177993688881911E-10</v>
      </c>
      <c r="N67" s="57">
        <f>D67*VLOOKUP($B$54,Other_pop_coastal,3,FALSE)</f>
        <v>4.5275912348238905E-11</v>
      </c>
      <c r="O67" s="57">
        <f>E67*VLOOKUP($B$54,Other_pop_coastal,4,FALSE)</f>
        <v>5.618643202266969E-11</v>
      </c>
      <c r="P67" s="57">
        <f>F67*VLOOKUP($B$54,Other_pop_coastal,5,FALSE)</f>
        <v>4.3057222253570068E-11</v>
      </c>
      <c r="Q67" s="57">
        <f>G67*VLOOKUP($B$54,Other_pop_coastal,6,FALSE)</f>
        <v>4.0361840068160696E-11</v>
      </c>
      <c r="R67" s="57">
        <f t="shared" si="130"/>
        <v>4.5275912348238905E-11</v>
      </c>
      <c r="S67" s="57">
        <f t="shared" si="131"/>
        <v>1.3960549434440047E-10</v>
      </c>
      <c r="T67" s="60">
        <f>D67*VLOOKUP($B$54,Other_pop_generic,3,FALSE)</f>
        <v>4.8171770821187276E-11</v>
      </c>
      <c r="U67" s="60">
        <f>E67*VLOOKUP($B$54,Other_pop_generic,4,FALSE)</f>
        <v>1.346204527465686E-10</v>
      </c>
      <c r="V67" s="60">
        <f>F67*VLOOKUP($B$54,Other_pop_generic,5,FALSE)</f>
        <v>1.4003374623379886E-10</v>
      </c>
      <c r="W67" s="60">
        <f>G67*VLOOKUP($B$54,Other_pop_generic,6,FALSE)</f>
        <v>1.2636894086070121E-10</v>
      </c>
      <c r="X67" s="60">
        <f t="shared" si="132"/>
        <v>4.8171770821187276E-11</v>
      </c>
      <c r="Y67" s="60">
        <f t="shared" si="133"/>
        <v>4.0102313984106868E-10</v>
      </c>
    </row>
    <row r="68" spans="1:25">
      <c r="A68" s="4" t="s">
        <v>21</v>
      </c>
      <c r="B68" s="107"/>
      <c r="C68" s="57">
        <f>'Ind dose in plume'!C17+'Ind dose in plume'!H17+'Ind dose deposit'!C17+'Ind dose food'!W68</f>
        <v>2.8076216070861603E-10</v>
      </c>
      <c r="D68" s="57">
        <f>'Ind dose in plume'!D17+'Ind dose in plume'!I17+'Ind dose deposit'!D17+'Ind dose food'!X68</f>
        <v>4.1080254378481749E-11</v>
      </c>
      <c r="E68" s="57">
        <f>'Ind dose in plume'!E17+'Ind dose in plume'!J17+'Ind dose deposit'!E17+'Ind dose food'!Y68</f>
        <v>3.2256509729817737E-12</v>
      </c>
      <c r="F68" s="57">
        <f>'Ind dose in plume'!F17+'Ind dose in plume'!K17+'Ind dose deposit'!F17+'Ind dose food'!Z68</f>
        <v>8.7794802374112207E-13</v>
      </c>
      <c r="G68" s="57">
        <f>'Ind dose in plume'!G17+'Ind dose in plume'!L17+'Ind dose deposit'!G17+'Ind dose food'!AA68</f>
        <v>4.2497328561734363E-13</v>
      </c>
      <c r="H68" s="60">
        <f>D68*VLOOKUP($B$54,Other_pop_inland,3,FALSE)</f>
        <v>7.7345676180801267E-4</v>
      </c>
      <c r="I68" s="60">
        <f>E68*VLOOKUP($B$54,Other_pop_inland,4,FALSE)</f>
        <v>6.3988980009025797E-4</v>
      </c>
      <c r="J68" s="60">
        <f>F68*VLOOKUP($B$54,Other_pop_inland,5,FALSE)</f>
        <v>4.0534551077951562E-4</v>
      </c>
      <c r="K68" s="60">
        <f>G68*VLOOKUP($B$54,Other_pop_inland,6,FALSE)</f>
        <v>2.1255746290682679E-4</v>
      </c>
      <c r="L68" s="60">
        <f t="shared" si="128"/>
        <v>7.7345676180801267E-4</v>
      </c>
      <c r="M68" s="60">
        <f t="shared" si="129"/>
        <v>1.2577927737766003E-3</v>
      </c>
      <c r="N68" s="57">
        <f>D68*VLOOKUP($B$54,Other_pop_coastal,3,FALSE)</f>
        <v>3.3987646914783085E-4</v>
      </c>
      <c r="O68" s="57">
        <f>E68*VLOOKUP($B$54,Other_pop_coastal,4,FALSE)</f>
        <v>2.8442148342766756E-4</v>
      </c>
      <c r="P68" s="57">
        <f>F68*VLOOKUP($B$54,Other_pop_coastal,5,FALSE)</f>
        <v>1.7822012548438329E-4</v>
      </c>
      <c r="Q68" s="57">
        <f>G68*VLOOKUP($B$54,Other_pop_coastal,6,FALSE)</f>
        <v>1.4935357755460035E-4</v>
      </c>
      <c r="R68" s="57">
        <f t="shared" si="130"/>
        <v>3.3987646914783085E-4</v>
      </c>
      <c r="S68" s="57">
        <f t="shared" si="131"/>
        <v>6.119951864666512E-4</v>
      </c>
      <c r="T68" s="60">
        <f>D68*VLOOKUP($B$54,Other_pop_generic,3,FALSE)</f>
        <v>3.6161505158361485E-4</v>
      </c>
      <c r="U68" s="60">
        <f>E68*VLOOKUP($B$54,Other_pop_generic,4,FALSE)</f>
        <v>6.8146254338475752E-4</v>
      </c>
      <c r="V68" s="60">
        <f>F68*VLOOKUP($B$54,Other_pop_generic,5,FALSE)</f>
        <v>5.7962010830289073E-4</v>
      </c>
      <c r="W68" s="60">
        <f>G68*VLOOKUP($B$54,Other_pop_generic,6,FALSE)</f>
        <v>4.6761132241391202E-4</v>
      </c>
      <c r="X68" s="60">
        <f t="shared" si="132"/>
        <v>3.6161505158361485E-4</v>
      </c>
      <c r="Y68" s="60">
        <f t="shared" si="133"/>
        <v>1.7286939741015602E-3</v>
      </c>
    </row>
    <row r="69" spans="1:25">
      <c r="B69" s="107" t="s">
        <v>146</v>
      </c>
      <c r="C69" s="57">
        <f>'Ind dose in plume'!C18+'Ind dose in plume'!H18+'Ind dose deposit'!C18+'Ind dose food'!W69</f>
        <v>4.8481040627797706E-16</v>
      </c>
      <c r="D69" s="57">
        <f>'Ind dose in plume'!D18+'Ind dose in plume'!I18+'Ind dose deposit'!D18+'Ind dose food'!X69</f>
        <v>1.8431664544835171E-17</v>
      </c>
      <c r="E69" s="57">
        <f>'Ind dose in plume'!E18+'Ind dose in plume'!J18+'Ind dose deposit'!E18+'Ind dose food'!Y69</f>
        <v>1.4472674907257609E-18</v>
      </c>
      <c r="F69" s="57">
        <f>'Ind dose in plume'!F18+'Ind dose in plume'!K18+'Ind dose deposit'!F18+'Ind dose food'!Z69</f>
        <v>3.9391293228879485E-19</v>
      </c>
      <c r="G69" s="57">
        <f>'Ind dose in plume'!G18+'Ind dose in plume'!L18+'Ind dose deposit'!G18+'Ind dose food'!AA69</f>
        <v>1.9067469662793248E-19</v>
      </c>
      <c r="H69" s="60">
        <f>D69*VLOOKUP($B$54,Other_pop_inland,3,FALSE)</f>
        <v>3.4703036262227374E-10</v>
      </c>
      <c r="I69" s="60">
        <f>E69*VLOOKUP($B$54,Other_pop_inland,4,FALSE)</f>
        <v>2.8710226651135863E-10</v>
      </c>
      <c r="J69" s="60">
        <f>F69*VLOOKUP($B$54,Other_pop_inland,5,FALSE)</f>
        <v>1.8186821363395423E-10</v>
      </c>
      <c r="K69" s="60">
        <f>G69*VLOOKUP($B$54,Other_pop_inland,6,FALSE)</f>
        <v>9.5369123489460495E-11</v>
      </c>
      <c r="L69" s="60">
        <f t="shared" si="128"/>
        <v>3.4703036262227374E-10</v>
      </c>
      <c r="M69" s="60">
        <f t="shared" si="129"/>
        <v>5.6433960363477328E-10</v>
      </c>
      <c r="N69" s="57">
        <f>D69*VLOOKUP($B$54,Other_pop_coastal,3,FALSE)</f>
        <v>1.5249392100398581E-10</v>
      </c>
      <c r="O69" s="57">
        <f>E69*VLOOKUP($B$54,Other_pop_coastal,4,FALSE)</f>
        <v>1.2761268037885292E-10</v>
      </c>
      <c r="P69" s="57">
        <f>F69*VLOOKUP($B$54,Other_pop_coastal,5,FALSE)</f>
        <v>7.9962834158769068E-11</v>
      </c>
      <c r="Q69" s="57">
        <f>G69*VLOOKUP($B$54,Other_pop_coastal,6,FALSE)</f>
        <v>6.7011148828216114E-11</v>
      </c>
      <c r="R69" s="57">
        <f t="shared" si="130"/>
        <v>1.5249392100398581E-10</v>
      </c>
      <c r="S69" s="57">
        <f t="shared" si="131"/>
        <v>2.7458666336583812E-10</v>
      </c>
      <c r="T69" s="60">
        <f>D69*VLOOKUP($B$54,Other_pop_generic,3,FALSE)</f>
        <v>1.6224746964185637E-10</v>
      </c>
      <c r="U69" s="60">
        <f>E69*VLOOKUP($B$54,Other_pop_generic,4,FALSE)</f>
        <v>3.0575489829774147E-10</v>
      </c>
      <c r="V69" s="60">
        <f>F69*VLOOKUP($B$54,Other_pop_generic,5,FALSE)</f>
        <v>2.6006078982013235E-10</v>
      </c>
      <c r="W69" s="60">
        <f>G69*VLOOKUP($B$54,Other_pop_generic,6,FALSE)</f>
        <v>2.0980529849432074E-10</v>
      </c>
      <c r="X69" s="60">
        <f t="shared" si="132"/>
        <v>1.6224746964185637E-10</v>
      </c>
      <c r="Y69" s="60">
        <f t="shared" si="133"/>
        <v>7.7562098661219456E-10</v>
      </c>
    </row>
    <row r="70" spans="1:25">
      <c r="A70" s="4" t="s">
        <v>263</v>
      </c>
      <c r="B70" s="107"/>
      <c r="C70" s="57">
        <f>'Ind dose in plume'!C19+'Ind dose in plume'!H19+'Ind dose deposit'!C19+'Ind dose food'!W70</f>
        <v>2.1421778310507201E-11</v>
      </c>
      <c r="D70" s="57">
        <f>'Ind dose in plume'!D19+'Ind dose in plume'!I19+'Ind dose deposit'!D19+'Ind dose food'!X70</f>
        <v>1.9998055935283453E-12</v>
      </c>
      <c r="E70" s="57">
        <f>'Ind dose in plume'!E19+'Ind dose in plume'!J19+'Ind dose deposit'!E19+'Ind dose food'!Y70</f>
        <v>1.5661385273594115E-13</v>
      </c>
      <c r="F70" s="57">
        <f>'Ind dose in plume'!F19+'Ind dose in plume'!K19+'Ind dose deposit'!F19+'Ind dose food'!Z70</f>
        <v>4.2425431436168021E-14</v>
      </c>
      <c r="G70" s="57">
        <f>'Ind dose in plume'!G19+'Ind dose in plume'!L19+'Ind dose deposit'!G19+'Ind dose food'!AA70</f>
        <v>2.0428448468484814E-14</v>
      </c>
      <c r="H70" s="60">
        <f t="shared" ref="H70:H71" si="176">D70*VLOOKUP($B$54,Other_pop_inland,3,FALSE)</f>
        <v>3.7652229325682926E-5</v>
      </c>
      <c r="I70" s="60">
        <f t="shared" ref="I70:I71" si="177">E70*VLOOKUP($B$54,Other_pop_inland,4,FALSE)</f>
        <v>3.106833558806511E-5</v>
      </c>
      <c r="J70" s="60">
        <f t="shared" ref="J70:J71" si="178">F70*VLOOKUP($B$54,Other_pop_inland,5,FALSE)</f>
        <v>1.9587672288679429E-5</v>
      </c>
      <c r="K70" s="60">
        <f t="shared" ref="K70:K71" si="179">G70*VLOOKUP($B$54,Other_pop_inland,6,FALSE)</f>
        <v>1.0217628553465887E-5</v>
      </c>
      <c r="L70" s="60">
        <f t="shared" ref="L70:L71" si="180">H70</f>
        <v>3.7652229325682926E-5</v>
      </c>
      <c r="M70" s="60">
        <f t="shared" ref="M70:M71" si="181">SUM(I70:K70)</f>
        <v>6.0873636430210431E-5</v>
      </c>
      <c r="N70" s="57">
        <f t="shared" ref="N70:N71" si="182">D70*VLOOKUP($B$54,Other_pop_coastal,3,FALSE)</f>
        <v>1.6545342145362249E-5</v>
      </c>
      <c r="O70" s="57">
        <f t="shared" ref="O70:O71" si="183">E70*VLOOKUP($B$54,Other_pop_coastal,4,FALSE)</f>
        <v>1.3809412330591401E-5</v>
      </c>
      <c r="P70" s="57">
        <f t="shared" ref="P70:P71" si="184">F70*VLOOKUP($B$54,Other_pop_coastal,5,FALSE)</f>
        <v>8.6122019867003807E-6</v>
      </c>
      <c r="Q70" s="57">
        <f t="shared" ref="Q70:Q71" si="185">G70*VLOOKUP($B$54,Other_pop_coastal,6,FALSE)</f>
        <v>7.1794203680963953E-6</v>
      </c>
      <c r="R70" s="57">
        <f t="shared" ref="R70:R71" si="186">N70</f>
        <v>1.6545342145362249E-5</v>
      </c>
      <c r="S70" s="57">
        <f t="shared" ref="S70:S71" si="187">SUM(O70:Q70)</f>
        <v>2.9601034685388174E-5</v>
      </c>
      <c r="T70" s="60">
        <f t="shared" ref="T70:T71" si="188">D70*VLOOKUP($B$54,Other_pop_generic,3,FALSE)</f>
        <v>1.7603586292293079E-5</v>
      </c>
      <c r="U70" s="60">
        <f t="shared" ref="U70:U71" si="189">E70*VLOOKUP($B$54,Other_pop_generic,4,FALSE)</f>
        <v>3.3086801798665454E-5</v>
      </c>
      <c r="V70" s="60">
        <f t="shared" ref="V70:V71" si="190">F70*VLOOKUP($B$54,Other_pop_generic,5,FALSE)</f>
        <v>2.8009212958920608E-5</v>
      </c>
      <c r="W70" s="60">
        <f t="shared" ref="W70:W71" si="191">G70*VLOOKUP($B$54,Other_pop_generic,6,FALSE)</f>
        <v>2.24780571544302E-5</v>
      </c>
      <c r="X70" s="60">
        <f t="shared" ref="X70:X71" si="192">T70</f>
        <v>1.7603586292293079E-5</v>
      </c>
      <c r="Y70" s="60">
        <f t="shared" ref="Y70:Y71" si="193">SUM(U70:W70)</f>
        <v>8.3574071912016269E-5</v>
      </c>
    </row>
    <row r="71" spans="1:25">
      <c r="B71" s="107" t="s">
        <v>264</v>
      </c>
      <c r="C71" s="57">
        <f>'Ind dose in plume'!C20+'Ind dose in plume'!H20+'Ind dose deposit'!C20+'Ind dose food'!W71</f>
        <v>5.735204563863678E-15</v>
      </c>
      <c r="D71" s="57">
        <f>'Ind dose in plume'!D20+'Ind dose in plume'!I20+'Ind dose deposit'!D20+'Ind dose food'!X71</f>
        <v>2.1793952680323033E-16</v>
      </c>
      <c r="E71" s="57">
        <f>'Ind dose in plume'!E20+'Ind dose in plume'!J20+'Ind dose deposit'!E20+'Ind dose food'!Y71</f>
        <v>1.7067833526698263E-17</v>
      </c>
      <c r="F71" s="57">
        <f>'Ind dose in plume'!F20+'Ind dose in plume'!K20+'Ind dose deposit'!F20+'Ind dose food'!Z71</f>
        <v>4.623538648728305E-18</v>
      </c>
      <c r="G71" s="57">
        <f>'Ind dose in plume'!G20+'Ind dose in plume'!L20+'Ind dose deposit'!G20+'Ind dose food'!AA71</f>
        <v>2.2262995997978992E-18</v>
      </c>
      <c r="H71" s="60">
        <f t="shared" si="176"/>
        <v>4.1033533803893416E-9</v>
      </c>
      <c r="I71" s="60">
        <f t="shared" si="177"/>
        <v>3.3858382927514786E-9</v>
      </c>
      <c r="J71" s="60">
        <f t="shared" si="178"/>
        <v>2.1346715118641528E-9</v>
      </c>
      <c r="K71" s="60">
        <f t="shared" si="179"/>
        <v>1.1135208038220574E-9</v>
      </c>
      <c r="L71" s="60">
        <f t="shared" si="180"/>
        <v>4.1033533803893416E-9</v>
      </c>
      <c r="M71" s="60">
        <f t="shared" si="181"/>
        <v>6.6340306084376888E-9</v>
      </c>
      <c r="N71" s="57">
        <f t="shared" si="182"/>
        <v>1.8031172878138479E-9</v>
      </c>
      <c r="O71" s="57">
        <f t="shared" si="183"/>
        <v>1.5049546808446437E-9</v>
      </c>
      <c r="P71" s="57">
        <f t="shared" si="184"/>
        <v>9.3856084400871901E-10</v>
      </c>
      <c r="Q71" s="57">
        <f t="shared" si="185"/>
        <v>7.8241579221896704E-10</v>
      </c>
      <c r="R71" s="57">
        <f t="shared" si="186"/>
        <v>1.8031172878138479E-9</v>
      </c>
      <c r="S71" s="57">
        <f t="shared" si="187"/>
        <v>3.2259313170723294E-9</v>
      </c>
      <c r="T71" s="60">
        <f t="shared" si="188"/>
        <v>1.9184451123637716E-9</v>
      </c>
      <c r="U71" s="60">
        <f t="shared" si="189"/>
        <v>3.6058114602584297E-9</v>
      </c>
      <c r="V71" s="60">
        <f t="shared" si="190"/>
        <v>3.0524540176067579E-9</v>
      </c>
      <c r="W71" s="60">
        <f t="shared" si="191"/>
        <v>2.4496666853747586E-9</v>
      </c>
      <c r="X71" s="60">
        <f t="shared" si="192"/>
        <v>1.9184451123637716E-9</v>
      </c>
      <c r="Y71" s="60">
        <f t="shared" si="193"/>
        <v>9.1079321632399458E-9</v>
      </c>
    </row>
    <row r="72" spans="1:25">
      <c r="A72" s="4" t="s">
        <v>166</v>
      </c>
      <c r="B72" s="107"/>
      <c r="C72" s="57">
        <f>'Ind dose in plume'!C21+'Ind dose in plume'!H21+'Ind dose deposit'!C21+'Ind dose food'!W72</f>
        <v>4.9430829101696661E-10</v>
      </c>
      <c r="D72" s="57">
        <f>'Ind dose in plume'!D21+'Ind dose in plume'!I21+'Ind dose deposit'!D21+'Ind dose food'!X72</f>
        <v>7.3218887259433274E-11</v>
      </c>
      <c r="E72" s="57">
        <f>'Ind dose in plume'!E21+'Ind dose in plume'!J21+'Ind dose deposit'!E21+'Ind dose food'!Y72</f>
        <v>5.7497418829282927E-12</v>
      </c>
      <c r="F72" s="57">
        <f>'Ind dose in plume'!F21+'Ind dose in plume'!K21+'Ind dose deposit'!F21+'Ind dose food'!Z72</f>
        <v>1.5652133245193978E-12</v>
      </c>
      <c r="G72" s="57">
        <f>'Ind dose in plume'!G21+'Ind dose in plume'!L21+'Ind dose deposit'!G21+'Ind dose food'!AA72</f>
        <v>7.5778902607439108E-13</v>
      </c>
      <c r="H72" s="60">
        <f t="shared" ref="H72:H89" si="194">D72*VLOOKUP($B$54,Other_pop_inland,3,FALSE)</f>
        <v>1.3785611676380329E-3</v>
      </c>
      <c r="I72" s="60">
        <f t="shared" ref="I72:I89" si="195">E72*VLOOKUP($B$54,Other_pop_inland,4,FALSE)</f>
        <v>1.1406073424728082E-3</v>
      </c>
      <c r="J72" s="60">
        <f t="shared" ref="J72:J89" si="196">F72*VLOOKUP($B$54,Other_pop_inland,5,FALSE)</f>
        <v>7.2265347987536229E-4</v>
      </c>
      <c r="K72" s="60">
        <f t="shared" ref="K72:K89" si="197">G72*VLOOKUP($B$54,Other_pop_inland,6,FALSE)</f>
        <v>3.7902079554723474E-4</v>
      </c>
      <c r="L72" s="60">
        <f t="shared" si="128"/>
        <v>1.3785611676380329E-3</v>
      </c>
      <c r="M72" s="60">
        <f t="shared" si="129"/>
        <v>2.2422816178954055E-3</v>
      </c>
      <c r="N72" s="57">
        <f t="shared" ref="N72:N89" si="198">D72*VLOOKUP($B$54,Other_pop_coastal,3,FALSE)</f>
        <v>6.0577465386155171E-4</v>
      </c>
      <c r="O72" s="57">
        <f t="shared" ref="O72:O89" si="199">E72*VLOOKUP($B$54,Other_pop_coastal,4,FALSE)</f>
        <v>5.0698297161299731E-4</v>
      </c>
      <c r="P72" s="57">
        <f t="shared" ref="P72:P89" si="200">F72*VLOOKUP($B$54,Other_pop_coastal,5,FALSE)</f>
        <v>3.1773238000696235E-4</v>
      </c>
      <c r="Q72" s="57">
        <f t="shared" ref="Q72:Q89" si="201">G72*VLOOKUP($B$54,Other_pop_coastal,6,FALSE)</f>
        <v>2.663190979438066E-4</v>
      </c>
      <c r="R72" s="57">
        <f t="shared" si="130"/>
        <v>6.0577465386155171E-4</v>
      </c>
      <c r="S72" s="57">
        <f t="shared" si="131"/>
        <v>1.0910344495637663E-3</v>
      </c>
      <c r="T72" s="60">
        <f t="shared" ref="T72:T89" si="202">D72*VLOOKUP($B$54,Other_pop_generic,3,FALSE)</f>
        <v>6.4452014949264254E-4</v>
      </c>
      <c r="U72" s="60">
        <f t="shared" ref="U72:U89" si="203">E72*VLOOKUP($B$54,Other_pop_generic,4,FALSE)</f>
        <v>1.214711002574524E-3</v>
      </c>
      <c r="V72" s="60">
        <f t="shared" ref="V72:V89" si="204">F72*VLOOKUP($B$54,Other_pop_generic,5,FALSE)</f>
        <v>1.033351738533639E-3</v>
      </c>
      <c r="W72" s="60">
        <f t="shared" ref="W72:W89" si="205">G72*VLOOKUP($B$54,Other_pop_generic,6,FALSE)</f>
        <v>8.3381883187938206E-4</v>
      </c>
      <c r="X72" s="60">
        <f t="shared" si="132"/>
        <v>6.4452014949264254E-4</v>
      </c>
      <c r="Y72" s="60">
        <f t="shared" si="133"/>
        <v>3.0818815729875453E-3</v>
      </c>
    </row>
    <row r="73" spans="1:25">
      <c r="A73" s="4" t="s">
        <v>13</v>
      </c>
      <c r="B73" s="107"/>
      <c r="C73" s="57">
        <f>'Ind dose in plume'!C22+'Ind dose in plume'!H22+'Ind dose deposit'!C22+'Ind dose food'!W73</f>
        <v>1.4505063207195358E-11</v>
      </c>
      <c r="D73" s="57">
        <f>'Ind dose in plume'!D22+'Ind dose in plume'!I22+'Ind dose deposit'!D22+'Ind dose food'!X73</f>
        <v>1.8067716809859985E-12</v>
      </c>
      <c r="E73" s="57">
        <f>'Ind dose in plume'!E22+'Ind dose in plume'!J22+'Ind dose deposit'!E22+'Ind dose food'!Y73</f>
        <v>1.2524477074663089E-13</v>
      </c>
      <c r="F73" s="57">
        <f>'Ind dose in plume'!F22+'Ind dose in plume'!K22+'Ind dose deposit'!F22+'Ind dose food'!Z73</f>
        <v>2.723834866981768E-14</v>
      </c>
      <c r="G73" s="57">
        <f>'Ind dose in plume'!G22+'Ind dose in plume'!L22+'Ind dose deposit'!G22+'Ind dose food'!AA73</f>
        <v>1.0275849997238454E-14</v>
      </c>
      <c r="H73" s="60">
        <f t="shared" si="194"/>
        <v>3.4017797475807588E-5</v>
      </c>
      <c r="I73" s="60">
        <f t="shared" si="195"/>
        <v>2.484548141962434E-5</v>
      </c>
      <c r="J73" s="60">
        <f t="shared" si="196"/>
        <v>1.2575849658286146E-5</v>
      </c>
      <c r="K73" s="60">
        <f t="shared" si="197"/>
        <v>5.1396374279178672E-6</v>
      </c>
      <c r="L73" s="60">
        <f t="shared" si="128"/>
        <v>3.4017797475807588E-5</v>
      </c>
      <c r="M73" s="60">
        <f t="shared" si="129"/>
        <v>4.2560968505828351E-5</v>
      </c>
      <c r="N73" s="57">
        <f t="shared" si="198"/>
        <v>1.494828084150017E-5</v>
      </c>
      <c r="O73" s="57">
        <f t="shared" si="199"/>
        <v>1.1043446357243619E-5</v>
      </c>
      <c r="P73" s="57">
        <f t="shared" si="200"/>
        <v>5.5292816734600918E-6</v>
      </c>
      <c r="Q73" s="57">
        <f t="shared" si="201"/>
        <v>3.6113680822843683E-6</v>
      </c>
      <c r="R73" s="57">
        <f t="shared" si="130"/>
        <v>1.494828084150017E-5</v>
      </c>
      <c r="S73" s="57">
        <f t="shared" si="131"/>
        <v>2.0184096112988081E-5</v>
      </c>
      <c r="T73" s="60">
        <f t="shared" si="202"/>
        <v>1.5904376555219208E-5</v>
      </c>
      <c r="U73" s="60">
        <f t="shared" si="203"/>
        <v>2.645965751829103E-5</v>
      </c>
      <c r="V73" s="60">
        <f t="shared" si="204"/>
        <v>1.7982721276273359E-5</v>
      </c>
      <c r="W73" s="60">
        <f t="shared" si="205"/>
        <v>1.130683732073997E-5</v>
      </c>
      <c r="X73" s="60">
        <f t="shared" si="132"/>
        <v>1.5904376555219208E-5</v>
      </c>
      <c r="Y73" s="60">
        <f t="shared" si="133"/>
        <v>5.5749216115304361E-5</v>
      </c>
    </row>
    <row r="74" spans="1:25">
      <c r="A74" s="4" t="s">
        <v>20</v>
      </c>
      <c r="B74" s="107"/>
      <c r="C74" s="57">
        <f>'Ind dose in plume'!C23+'Ind dose in plume'!H23+'Ind dose deposit'!C23+'Ind dose food'!W74</f>
        <v>1.0498978122095366E-15</v>
      </c>
      <c r="D74" s="57">
        <f>'Ind dose in plume'!D23+'Ind dose in plume'!I23+'Ind dose deposit'!D23+'Ind dose food'!X74</f>
        <v>6.4003062145001211E-17</v>
      </c>
      <c r="E74" s="57">
        <f>'Ind dose in plume'!E23+'Ind dose in plume'!J23+'Ind dose deposit'!E23+'Ind dose food'!Y74</f>
        <v>6.1572157920709954E-18</v>
      </c>
      <c r="F74" s="57">
        <f>'Ind dose in plume'!F23+'Ind dose in plume'!K23+'Ind dose deposit'!F23+'Ind dose food'!Z74</f>
        <v>1.4534282067674767E-18</v>
      </c>
      <c r="G74" s="57">
        <f>'Ind dose in plume'!G23+'Ind dose in plume'!L23+'Ind dose deposit'!G23+'Ind dose food'!AA74</f>
        <v>5.3716205840768473E-19</v>
      </c>
      <c r="H74" s="60">
        <f t="shared" si="194"/>
        <v>1.2050461210970524E-9</v>
      </c>
      <c r="I74" s="60">
        <f t="shared" si="195"/>
        <v>1.2214401419440712E-9</v>
      </c>
      <c r="J74" s="60">
        <f t="shared" si="196"/>
        <v>6.7104268467177097E-10</v>
      </c>
      <c r="K74" s="60">
        <f t="shared" si="197"/>
        <v>2.6867054511222779E-10</v>
      </c>
      <c r="L74" s="60">
        <f t="shared" si="128"/>
        <v>1.2050461210970524E-9</v>
      </c>
      <c r="M74" s="60">
        <f t="shared" si="129"/>
        <v>2.1611533717280697E-9</v>
      </c>
      <c r="N74" s="57">
        <f t="shared" si="198"/>
        <v>5.2952775258097509E-10</v>
      </c>
      <c r="O74" s="57">
        <f t="shared" si="199"/>
        <v>5.429119467771348E-10</v>
      </c>
      <c r="P74" s="57">
        <f t="shared" si="200"/>
        <v>2.9504042424841923E-10</v>
      </c>
      <c r="Q74" s="57">
        <f t="shared" si="201"/>
        <v>1.8878145489365969E-10</v>
      </c>
      <c r="R74" s="57">
        <f t="shared" si="130"/>
        <v>5.2952775258097509E-10</v>
      </c>
      <c r="S74" s="57">
        <f t="shared" si="131"/>
        <v>1.0267338259192138E-9</v>
      </c>
      <c r="T74" s="60">
        <f t="shared" si="202"/>
        <v>5.6339647768094701E-10</v>
      </c>
      <c r="U74" s="60">
        <f t="shared" si="203"/>
        <v>1.30079539571351E-9</v>
      </c>
      <c r="V74" s="60">
        <f t="shared" si="204"/>
        <v>9.5955135365216999E-10</v>
      </c>
      <c r="W74" s="60">
        <f t="shared" si="205"/>
        <v>5.9105611807507328E-10</v>
      </c>
      <c r="X74" s="60">
        <f t="shared" si="132"/>
        <v>5.6339647768094701E-10</v>
      </c>
      <c r="Y74" s="60">
        <f t="shared" si="133"/>
        <v>2.8514028674407533E-9</v>
      </c>
    </row>
    <row r="75" spans="1:25">
      <c r="A75" s="4" t="s">
        <v>167</v>
      </c>
      <c r="B75" s="107"/>
      <c r="C75" s="57">
        <f>'Ind dose in plume'!C24+'Ind dose in plume'!H24+'Ind dose deposit'!C24+'Ind dose food'!W75</f>
        <v>8.5709637141412816E-15</v>
      </c>
      <c r="D75" s="57">
        <f>'Ind dose in plume'!D24+'Ind dose in plume'!I24+'Ind dose deposit'!D24+'Ind dose food'!X75</f>
        <v>3.3577691649855707E-16</v>
      </c>
      <c r="E75" s="57">
        <f>'Ind dose in plume'!E24+'Ind dose in plume'!J24+'Ind dose deposit'!E24+'Ind dose food'!Y75</f>
        <v>2.7694083884968997E-18</v>
      </c>
      <c r="F75" s="57">
        <f>'Ind dose in plume'!F24+'Ind dose in plume'!K24+'Ind dose deposit'!F24+'Ind dose food'!Z75</f>
        <v>7.8536364554772231E-21</v>
      </c>
      <c r="G75" s="57">
        <f>'Ind dose in plume'!G24+'Ind dose in plume'!L24+'Ind dose deposit'!G24+'Ind dose food'!AA75</f>
        <v>2.13347534704174E-23</v>
      </c>
      <c r="H75" s="60">
        <f t="shared" si="194"/>
        <v>6.3219892489490424E-9</v>
      </c>
      <c r="I75" s="60">
        <f t="shared" si="195"/>
        <v>5.4938249516978282E-10</v>
      </c>
      <c r="J75" s="60">
        <f t="shared" si="196"/>
        <v>3.6259962941276921E-12</v>
      </c>
      <c r="K75" s="60">
        <f t="shared" si="197"/>
        <v>1.0670932086535531E-14</v>
      </c>
      <c r="L75" s="60">
        <f t="shared" si="128"/>
        <v>6.3219892489490424E-9</v>
      </c>
      <c r="M75" s="60">
        <f t="shared" si="129"/>
        <v>5.5301916239599699E-10</v>
      </c>
      <c r="N75" s="57">
        <f t="shared" si="198"/>
        <v>2.7780420186651571E-9</v>
      </c>
      <c r="O75" s="57">
        <f t="shared" si="199"/>
        <v>2.4419233471660707E-10</v>
      </c>
      <c r="P75" s="57">
        <f t="shared" si="200"/>
        <v>1.5942584717482048E-12</v>
      </c>
      <c r="Q75" s="57">
        <f t="shared" si="201"/>
        <v>7.4979342582051071E-15</v>
      </c>
      <c r="R75" s="57">
        <f t="shared" si="130"/>
        <v>2.7780420186651571E-9</v>
      </c>
      <c r="S75" s="57">
        <f t="shared" si="131"/>
        <v>2.4579409112261345E-10</v>
      </c>
      <c r="T75" s="60">
        <f t="shared" si="202"/>
        <v>2.9557262684287297E-9</v>
      </c>
      <c r="U75" s="60">
        <f t="shared" si="203"/>
        <v>5.8507510573954581E-10</v>
      </c>
      <c r="V75" s="60">
        <f t="shared" si="204"/>
        <v>5.1849602593757997E-12</v>
      </c>
      <c r="W75" s="60">
        <f t="shared" si="205"/>
        <v>2.3475292733246413E-14</v>
      </c>
      <c r="X75" s="60">
        <f t="shared" si="132"/>
        <v>2.9557262684287297E-9</v>
      </c>
      <c r="Y75" s="60">
        <f t="shared" si="133"/>
        <v>5.9028354129165483E-10</v>
      </c>
    </row>
    <row r="76" spans="1:25">
      <c r="A76" s="4"/>
      <c r="B76" s="107" t="s">
        <v>169</v>
      </c>
      <c r="C76" s="57">
        <f>'Ind dose in plume'!C25+'Ind dose in plume'!H25+'Ind dose deposit'!C25+'Ind dose food'!W76</f>
        <v>4.3567029155614344E-22</v>
      </c>
      <c r="D76" s="57">
        <f>'Ind dose in plume'!D25+'Ind dose in plume'!I25+'Ind dose deposit'!D25+'Ind dose food'!X76</f>
        <v>8.6175268779248468E-22</v>
      </c>
      <c r="E76" s="57">
        <f>'Ind dose in plume'!E25+'Ind dose in plume'!J25+'Ind dose deposit'!E25+'Ind dose food'!Y76</f>
        <v>2.3395326994427322E-22</v>
      </c>
      <c r="F76" s="57">
        <f>'Ind dose in plume'!F25+'Ind dose in plume'!K25+'Ind dose deposit'!F25+'Ind dose food'!Z76</f>
        <v>8.1272870300920629E-23</v>
      </c>
      <c r="G76" s="57">
        <f>'Ind dose in plume'!G25+'Ind dose in plume'!L25+'Ind dose deposit'!G25+'Ind dose food'!AA76</f>
        <v>4.4043372877210851E-23</v>
      </c>
      <c r="H76" s="60">
        <f t="shared" si="194"/>
        <v>1.6225032037008537E-14</v>
      </c>
      <c r="I76" s="60">
        <f t="shared" si="195"/>
        <v>4.6410573366131215E-14</v>
      </c>
      <c r="J76" s="60">
        <f t="shared" si="196"/>
        <v>3.7523398007394998E-14</v>
      </c>
      <c r="K76" s="60">
        <f t="shared" si="197"/>
        <v>2.2029026090521922E-14</v>
      </c>
      <c r="L76" s="60">
        <f t="shared" si="128"/>
        <v>1.6225032037008537E-14</v>
      </c>
      <c r="M76" s="60">
        <f t="shared" si="129"/>
        <v>1.0596299746404814E-13</v>
      </c>
      <c r="N76" s="57">
        <f t="shared" si="198"/>
        <v>7.1296895610018701E-15</v>
      </c>
      <c r="O76" s="57">
        <f t="shared" si="199"/>
        <v>2.062880846305368E-14</v>
      </c>
      <c r="P76" s="57">
        <f t="shared" si="200"/>
        <v>1.6498085025335249E-14</v>
      </c>
      <c r="Q76" s="57">
        <f t="shared" si="201"/>
        <v>1.5478703084188019E-14</v>
      </c>
      <c r="R76" s="57">
        <f t="shared" si="130"/>
        <v>7.1296895610018701E-15</v>
      </c>
      <c r="S76" s="57">
        <f t="shared" si="131"/>
        <v>5.2605596572576948E-14</v>
      </c>
      <c r="T76" s="60">
        <f t="shared" si="202"/>
        <v>7.5857062562793965E-15</v>
      </c>
      <c r="U76" s="60">
        <f t="shared" si="203"/>
        <v>4.9425803257947843E-14</v>
      </c>
      <c r="V76" s="60">
        <f t="shared" si="204"/>
        <v>5.3656240018824648E-14</v>
      </c>
      <c r="W76" s="60">
        <f t="shared" si="205"/>
        <v>4.8462292882160122E-14</v>
      </c>
      <c r="X76" s="60">
        <f t="shared" si="132"/>
        <v>7.5857062562793965E-15</v>
      </c>
      <c r="Y76" s="60">
        <f t="shared" si="133"/>
        <v>1.5154433615893261E-13</v>
      </c>
    </row>
    <row r="77" spans="1:25">
      <c r="A77" s="4" t="s">
        <v>168</v>
      </c>
      <c r="B77" s="107"/>
      <c r="C77" s="57">
        <f>'Ind dose in plume'!C26+'Ind dose in plume'!H26+'Ind dose deposit'!C26+'Ind dose food'!W77</f>
        <v>6.1858655840033899E-15</v>
      </c>
      <c r="D77" s="57">
        <f>'Ind dose in plume'!D26+'Ind dose in plume'!I26+'Ind dose deposit'!D26+'Ind dose food'!X77</f>
        <v>4.2153525569532266E-24</v>
      </c>
      <c r="E77" s="57">
        <f>'Ind dose in plume'!E26+'Ind dose in plume'!J26+'Ind dose deposit'!E26+'Ind dose food'!Y77</f>
        <v>2.7061334276508727E-69</v>
      </c>
      <c r="F77" s="57">
        <f>'Ind dose in plume'!F26+'Ind dose in plume'!K26+'Ind dose deposit'!F26+'Ind dose food'!Z77</f>
        <v>1.9460564826482785E-149</v>
      </c>
      <c r="G77" s="57">
        <f>'Ind dose in plume'!G26+'Ind dose in plume'!L26+'Ind dose deposit'!G26+'Ind dose food'!AA77</f>
        <v>3.2028053687077086E-238</v>
      </c>
      <c r="H77" s="60">
        <f t="shared" si="194"/>
        <v>7.936642525485421E-17</v>
      </c>
      <c r="I77" s="60">
        <f t="shared" si="195"/>
        <v>5.3683029953993292E-61</v>
      </c>
      <c r="J77" s="60">
        <f t="shared" si="196"/>
        <v>8.9848742480620086E-141</v>
      </c>
      <c r="K77" s="60">
        <f t="shared" si="197"/>
        <v>1.6019364190573279E-229</v>
      </c>
      <c r="L77" s="60">
        <f t="shared" si="128"/>
        <v>7.936642525485421E-17</v>
      </c>
      <c r="M77" s="60">
        <f t="shared" si="129"/>
        <v>5.3683029953993292E-61</v>
      </c>
      <c r="N77" s="57">
        <f t="shared" si="198"/>
        <v>3.4875615181706504E-17</v>
      </c>
      <c r="O77" s="57">
        <f t="shared" si="199"/>
        <v>2.3861307075457386E-61</v>
      </c>
      <c r="P77" s="57">
        <f t="shared" si="200"/>
        <v>3.9504209948485679E-141</v>
      </c>
      <c r="Q77" s="57">
        <f t="shared" si="201"/>
        <v>1.1256011994558539E-229</v>
      </c>
      <c r="R77" s="57">
        <f t="shared" si="130"/>
        <v>3.4875615181706504E-17</v>
      </c>
      <c r="S77" s="57">
        <f t="shared" si="131"/>
        <v>2.3861307075457386E-61</v>
      </c>
      <c r="T77" s="60">
        <f t="shared" si="202"/>
        <v>3.7106268093710388E-17</v>
      </c>
      <c r="U77" s="60">
        <f t="shared" si="203"/>
        <v>5.7170741155568156E-61</v>
      </c>
      <c r="V77" s="60">
        <f t="shared" si="204"/>
        <v>1.2847838809746441E-140</v>
      </c>
      <c r="W77" s="60">
        <f t="shared" si="205"/>
        <v>3.5241463512704791E-229</v>
      </c>
      <c r="X77" s="60">
        <f t="shared" si="132"/>
        <v>3.7106268093710388E-17</v>
      </c>
      <c r="Y77" s="60">
        <f t="shared" si="133"/>
        <v>5.7170741155568156E-61</v>
      </c>
    </row>
    <row r="78" spans="1:25">
      <c r="A78" s="4"/>
      <c r="B78" s="107" t="s">
        <v>170</v>
      </c>
      <c r="C78" s="57">
        <f>'Ind dose in plume'!C27+'Ind dose in plume'!H27+'Ind dose deposit'!C27+'Ind dose food'!W78</f>
        <v>2.6048632317047764E-14</v>
      </c>
      <c r="D78" s="57">
        <f>'Ind dose in plume'!D27+'Ind dose in plume'!I27+'Ind dose deposit'!D27+'Ind dose food'!X78</f>
        <v>7.5632570203163827E-19</v>
      </c>
      <c r="E78" s="57">
        <f>'Ind dose in plume'!E27+'Ind dose in plume'!J27+'Ind dose deposit'!E27+'Ind dose food'!Y78</f>
        <v>2.9400435641967546E-39</v>
      </c>
      <c r="F78" s="57">
        <f>'Ind dose in plume'!F27+'Ind dose in plume'!K27+'Ind dose deposit'!F27+'Ind dose food'!Z78</f>
        <v>8.570075447441291E-75</v>
      </c>
      <c r="G78" s="57">
        <f>'Ind dose in plume'!G27+'Ind dose in plume'!L27+'Ind dose deposit'!G27+'Ind dose food'!AA78</f>
        <v>5.1714145968050078E-114</v>
      </c>
      <c r="H78" s="60">
        <f t="shared" si="194"/>
        <v>1.4240058568672934E-11</v>
      </c>
      <c r="I78" s="60">
        <f t="shared" si="195"/>
        <v>5.8323231630093075E-31</v>
      </c>
      <c r="J78" s="60">
        <f t="shared" si="196"/>
        <v>3.9567736537059484E-66</v>
      </c>
      <c r="K78" s="60">
        <f t="shared" si="197"/>
        <v>2.586569093959403E-105</v>
      </c>
      <c r="L78" s="60">
        <f t="shared" si="128"/>
        <v>1.4240058568672934E-11</v>
      </c>
      <c r="M78" s="60">
        <f t="shared" si="129"/>
        <v>5.8323231630093075E-31</v>
      </c>
      <c r="N78" s="57">
        <f t="shared" si="198"/>
        <v>6.2574420003328121E-12</v>
      </c>
      <c r="O78" s="57">
        <f t="shared" si="199"/>
        <v>2.5923807593411715E-31</v>
      </c>
      <c r="P78" s="57">
        <f t="shared" si="200"/>
        <v>1.73969287514905E-66</v>
      </c>
      <c r="Q78" s="57">
        <f t="shared" si="201"/>
        <v>1.8174537016577772E-105</v>
      </c>
      <c r="R78" s="57">
        <f t="shared" si="130"/>
        <v>6.2574420003328121E-12</v>
      </c>
      <c r="S78" s="57">
        <f t="shared" si="131"/>
        <v>2.5923807593411715E-31</v>
      </c>
      <c r="T78" s="60">
        <f t="shared" si="202"/>
        <v>6.6576695274176777E-12</v>
      </c>
      <c r="U78" s="60">
        <f t="shared" si="203"/>
        <v>6.2112410229785543E-31</v>
      </c>
      <c r="V78" s="60">
        <f t="shared" si="204"/>
        <v>5.6579523214173613E-66</v>
      </c>
      <c r="W78" s="60">
        <f t="shared" si="205"/>
        <v>5.6902683067472027E-105</v>
      </c>
      <c r="X78" s="60">
        <f t="shared" si="132"/>
        <v>6.6576695274176777E-12</v>
      </c>
      <c r="Y78" s="60">
        <f t="shared" si="133"/>
        <v>6.2112410229785543E-31</v>
      </c>
    </row>
    <row r="79" spans="1:25">
      <c r="A79" s="4" t="s">
        <v>11</v>
      </c>
      <c r="B79" s="107"/>
      <c r="C79" s="57">
        <f>'Ind dose in plume'!C28+'Ind dose in plume'!H28+'Ind dose deposit'!C28+'Ind dose food'!W79</f>
        <v>1.3864598516556122E-10</v>
      </c>
      <c r="D79" s="57">
        <f>'Ind dose in plume'!D28+'Ind dose in plume'!I28+'Ind dose deposit'!D28+'Ind dose food'!X79</f>
        <v>1.401597951715984E-11</v>
      </c>
      <c r="E79" s="57">
        <f>'Ind dose in plume'!E28+'Ind dose in plume'!J28+'Ind dose deposit'!E28+'Ind dose food'!Y79</f>
        <v>1.0991830360535122E-12</v>
      </c>
      <c r="F79" s="57">
        <f>'Ind dose in plume'!F28+'Ind dose in plume'!K28+'Ind dose deposit'!F28+'Ind dose food'!Z79</f>
        <v>2.9850637765041677E-13</v>
      </c>
      <c r="G79" s="57">
        <f>'Ind dose in plume'!G28+'Ind dose in plume'!L28+'Ind dose deposit'!G28+'Ind dose food'!AA79</f>
        <v>1.4413553587626112E-13</v>
      </c>
      <c r="H79" s="60">
        <f t="shared" si="194"/>
        <v>2.6389208866701611E-4</v>
      </c>
      <c r="I79" s="60">
        <f t="shared" si="195"/>
        <v>2.180508737908201E-4</v>
      </c>
      <c r="J79" s="60">
        <f t="shared" si="196"/>
        <v>1.3781934334113787E-4</v>
      </c>
      <c r="K79" s="60">
        <f t="shared" si="197"/>
        <v>7.2091787548642197E-5</v>
      </c>
      <c r="L79" s="60">
        <f t="shared" si="128"/>
        <v>2.6389208866701611E-4</v>
      </c>
      <c r="M79" s="60">
        <f t="shared" si="129"/>
        <v>4.2796200468060014E-4</v>
      </c>
      <c r="N79" s="57">
        <f t="shared" si="198"/>
        <v>1.1596086007772824E-4</v>
      </c>
      <c r="O79" s="57">
        <f t="shared" si="199"/>
        <v>9.6920365002749434E-5</v>
      </c>
      <c r="P79" s="57">
        <f t="shared" si="200"/>
        <v>6.0595664713783628E-5</v>
      </c>
      <c r="Q79" s="57">
        <f t="shared" si="201"/>
        <v>5.0655320379955904E-5</v>
      </c>
      <c r="R79" s="57">
        <f t="shared" si="130"/>
        <v>1.1596086007772824E-4</v>
      </c>
      <c r="S79" s="57">
        <f t="shared" si="131"/>
        <v>2.0817135009648896E-4</v>
      </c>
      <c r="T79" s="60">
        <f t="shared" si="202"/>
        <v>1.2337774516672705E-4</v>
      </c>
      <c r="U79" s="60">
        <f t="shared" si="203"/>
        <v>2.3221733339053312E-4</v>
      </c>
      <c r="V79" s="60">
        <f t="shared" si="204"/>
        <v>1.9707351034923697E-4</v>
      </c>
      <c r="W79" s="60">
        <f t="shared" si="205"/>
        <v>1.5859681259735561E-4</v>
      </c>
      <c r="X79" s="60">
        <f t="shared" si="132"/>
        <v>1.2337774516672705E-4</v>
      </c>
      <c r="Y79" s="60">
        <f t="shared" si="133"/>
        <v>5.8788765633712575E-4</v>
      </c>
    </row>
    <row r="80" spans="1:25">
      <c r="A80" s="4" t="s">
        <v>12</v>
      </c>
      <c r="B80" s="107"/>
      <c r="C80" s="57">
        <f>'Ind dose in plume'!C29+'Ind dose in plume'!H29+'Ind dose deposit'!C29+'Ind dose food'!W80</f>
        <v>6.9968650538366406E-11</v>
      </c>
      <c r="D80" s="57">
        <f>'Ind dose in plume'!D29+'Ind dose in plume'!I29+'Ind dose deposit'!D29+'Ind dose food'!X80</f>
        <v>1.0433798174164151E-11</v>
      </c>
      <c r="E80" s="57">
        <f>'Ind dose in plume'!E29+'Ind dose in plume'!J29+'Ind dose deposit'!E29+'Ind dose food'!Y80</f>
        <v>8.1927156699810093E-13</v>
      </c>
      <c r="F80" s="57">
        <f>'Ind dose in plume'!F29+'Ind dose in plume'!K29+'Ind dose deposit'!F29+'Ind dose food'!Z80</f>
        <v>2.2298799292380575E-13</v>
      </c>
      <c r="G80" s="57">
        <f>'Ind dose in plume'!G29+'Ind dose in plume'!L29+'Ind dose deposit'!G29+'Ind dose food'!AA80</f>
        <v>1.0793858175763495E-13</v>
      </c>
      <c r="H80" s="60">
        <f t="shared" si="194"/>
        <v>1.9644697607750343E-4</v>
      </c>
      <c r="I80" s="60">
        <f t="shared" si="195"/>
        <v>1.6252332432031214E-4</v>
      </c>
      <c r="J80" s="60">
        <f t="shared" si="196"/>
        <v>1.0295277105840523E-4</v>
      </c>
      <c r="K80" s="60">
        <f t="shared" si="197"/>
        <v>5.398727841171306E-5</v>
      </c>
      <c r="L80" s="60">
        <f t="shared" si="128"/>
        <v>1.9644697607750343E-4</v>
      </c>
      <c r="M80" s="60">
        <f t="shared" si="129"/>
        <v>3.1946337379043044E-4</v>
      </c>
      <c r="N80" s="57">
        <f t="shared" si="198"/>
        <v>8.6323771283498488E-5</v>
      </c>
      <c r="O80" s="57">
        <f t="shared" si="199"/>
        <v>7.2239196480798629E-5</v>
      </c>
      <c r="P80" s="57">
        <f t="shared" si="200"/>
        <v>4.5265718477327228E-5</v>
      </c>
      <c r="Q80" s="57">
        <f t="shared" si="201"/>
        <v>3.7934180540911126E-5</v>
      </c>
      <c r="R80" s="57">
        <f t="shared" si="130"/>
        <v>8.6323771283498488E-5</v>
      </c>
      <c r="S80" s="57">
        <f t="shared" si="131"/>
        <v>1.5543909549903698E-4</v>
      </c>
      <c r="T80" s="60">
        <f t="shared" si="202"/>
        <v>9.1845060894748038E-5</v>
      </c>
      <c r="U80" s="60">
        <f t="shared" si="203"/>
        <v>1.7308223687116699E-4</v>
      </c>
      <c r="V80" s="60">
        <f t="shared" si="204"/>
        <v>1.4721637399214829E-4</v>
      </c>
      <c r="W80" s="60">
        <f t="shared" si="205"/>
        <v>1.1876817829113438E-4</v>
      </c>
      <c r="X80" s="60">
        <f t="shared" si="132"/>
        <v>9.1845060894748038E-5</v>
      </c>
      <c r="Y80" s="60">
        <f t="shared" si="133"/>
        <v>4.3906678915444969E-4</v>
      </c>
    </row>
    <row r="81" spans="1:25">
      <c r="B81" s="107" t="s">
        <v>143</v>
      </c>
      <c r="C81" s="57">
        <f>'Ind dose in plume'!C30+'Ind dose in plume'!H30+'Ind dose deposit'!C30+'Ind dose food'!W81</f>
        <v>1.492565430216763E-10</v>
      </c>
      <c r="D81" s="57">
        <f>'Ind dose in plume'!D30+'Ind dose in plume'!I30+'Ind dose deposit'!D30+'Ind dose food'!X81</f>
        <v>5.6744819561271964E-12</v>
      </c>
      <c r="E81" s="57">
        <f>'Ind dose in plume'!E30+'Ind dose in plume'!J30+'Ind dose deposit'!E30+'Ind dose food'!Y81</f>
        <v>4.4556561728502132E-13</v>
      </c>
      <c r="F81" s="57">
        <f>'Ind dose in plume'!F30+'Ind dose in plume'!K30+'Ind dose deposit'!F30+'Ind dose food'!Z81</f>
        <v>1.212733197592756E-13</v>
      </c>
      <c r="G81" s="57">
        <f>'Ind dose in plume'!G30+'Ind dose in plume'!L30+'Ind dose deposit'!G30+'Ind dose food'!AA81</f>
        <v>5.8703026868039521E-14</v>
      </c>
      <c r="H81" s="60">
        <f t="shared" si="194"/>
        <v>1.0683883303855888E-4</v>
      </c>
      <c r="I81" s="60">
        <f t="shared" si="195"/>
        <v>8.8389257287823652E-5</v>
      </c>
      <c r="J81" s="60">
        <f t="shared" si="196"/>
        <v>5.5991464656734679E-5</v>
      </c>
      <c r="K81" s="60">
        <f t="shared" si="197"/>
        <v>2.9361296058635211E-5</v>
      </c>
      <c r="L81" s="60">
        <f t="shared" si="128"/>
        <v>1.0683883303855888E-4</v>
      </c>
      <c r="M81" s="60">
        <f t="shared" si="129"/>
        <v>1.7374201800319353E-4</v>
      </c>
      <c r="N81" s="57">
        <f t="shared" si="198"/>
        <v>4.6947686197917508E-5</v>
      </c>
      <c r="O81" s="57">
        <f t="shared" si="199"/>
        <v>3.9287708091809795E-5</v>
      </c>
      <c r="P81" s="57">
        <f t="shared" si="200"/>
        <v>2.4618024849929955E-5</v>
      </c>
      <c r="Q81" s="57">
        <f t="shared" si="201"/>
        <v>2.0630725207325168E-5</v>
      </c>
      <c r="R81" s="57">
        <f t="shared" si="130"/>
        <v>4.6947686197917508E-5</v>
      </c>
      <c r="S81" s="57">
        <f t="shared" si="131"/>
        <v>8.4536458149064915E-5</v>
      </c>
      <c r="T81" s="60">
        <f t="shared" si="202"/>
        <v>4.9950471736856488E-5</v>
      </c>
      <c r="U81" s="60">
        <f t="shared" si="203"/>
        <v>9.4131783427011764E-5</v>
      </c>
      <c r="V81" s="60">
        <f t="shared" si="204"/>
        <v>8.0064483126907009E-5</v>
      </c>
      <c r="W81" s="60">
        <f t="shared" si="205"/>
        <v>6.4592766069018748E-5</v>
      </c>
      <c r="X81" s="60">
        <f t="shared" si="132"/>
        <v>4.9950471736856488E-5</v>
      </c>
      <c r="Y81" s="60">
        <f t="shared" si="133"/>
        <v>2.3878903262293752E-4</v>
      </c>
    </row>
    <row r="82" spans="1:25">
      <c r="A82" s="4" t="s">
        <v>27</v>
      </c>
      <c r="B82" s="107"/>
      <c r="C82" s="57">
        <f>'Ind dose in plume'!C31+'Ind dose in plume'!H31+'Ind dose deposit'!C31+'Ind dose food'!W82</f>
        <v>1.1919283269195064E-9</v>
      </c>
      <c r="D82" s="57">
        <f>'Ind dose in plume'!D31+'Ind dose in plume'!I31+'Ind dose deposit'!D31+'Ind dose food'!X82</f>
        <v>1.318504176832662E-10</v>
      </c>
      <c r="E82" s="57">
        <f>'Ind dose in plume'!E31+'Ind dose in plume'!J31+'Ind dose deposit'!E31+'Ind dose food'!Y82</f>
        <v>1.03526904271681E-11</v>
      </c>
      <c r="F82" s="57">
        <f>'Ind dose in plume'!F31+'Ind dose in plume'!K31+'Ind dose deposit'!F31+'Ind dose food'!Z82</f>
        <v>2.8176179362646989E-12</v>
      </c>
      <c r="G82" s="57">
        <f>'Ind dose in plume'!G31+'Ind dose in plume'!L31+'Ind dose deposit'!G31+'Ind dose food'!AA82</f>
        <v>1.3637974226097883E-12</v>
      </c>
      <c r="H82" s="60">
        <f t="shared" si="194"/>
        <v>2.48247238599748E-3</v>
      </c>
      <c r="I82" s="60">
        <f t="shared" si="195"/>
        <v>2.0537190983540283E-3</v>
      </c>
      <c r="J82" s="60">
        <f t="shared" si="196"/>
        <v>1.3008842786500871E-3</v>
      </c>
      <c r="K82" s="60">
        <f t="shared" si="197"/>
        <v>6.8212598269018238E-4</v>
      </c>
      <c r="L82" s="60">
        <f t="shared" si="128"/>
        <v>2.48247238599748E-3</v>
      </c>
      <c r="M82" s="60">
        <f t="shared" si="129"/>
        <v>4.036729359694298E-3</v>
      </c>
      <c r="N82" s="57">
        <f t="shared" si="198"/>
        <v>1.0908611715249907E-3</v>
      </c>
      <c r="O82" s="57">
        <f t="shared" si="199"/>
        <v>9.1284754408523612E-4</v>
      </c>
      <c r="P82" s="57">
        <f t="shared" si="200"/>
        <v>5.7196577540928899E-4</v>
      </c>
      <c r="Q82" s="57">
        <f t="shared" si="201"/>
        <v>4.7929606641185631E-4</v>
      </c>
      <c r="R82" s="57">
        <f t="shared" si="130"/>
        <v>1.0908611715249907E-3</v>
      </c>
      <c r="S82" s="57">
        <f t="shared" si="131"/>
        <v>1.9641093859063814E-3</v>
      </c>
      <c r="T82" s="60">
        <f t="shared" si="202"/>
        <v>1.1606329199565584E-3</v>
      </c>
      <c r="U82" s="60">
        <f t="shared" si="203"/>
        <v>2.1871463492069729E-3</v>
      </c>
      <c r="V82" s="60">
        <f t="shared" si="204"/>
        <v>1.8601875842429981E-3</v>
      </c>
      <c r="W82" s="60">
        <f t="shared" si="205"/>
        <v>1.5006287168494472E-3</v>
      </c>
      <c r="X82" s="60">
        <f t="shared" si="132"/>
        <v>1.1606329199565584E-3</v>
      </c>
      <c r="Y82" s="60">
        <f t="shared" si="133"/>
        <v>5.5479626502994185E-3</v>
      </c>
    </row>
    <row r="83" spans="1:25">
      <c r="A83" s="4" t="s">
        <v>23</v>
      </c>
      <c r="B83" s="107"/>
      <c r="C83" s="57">
        <f>'Ind dose in plume'!C32+'Ind dose in plume'!H32+'Ind dose deposit'!C32+'Ind dose food'!W83</f>
        <v>2.2795632463285433E-9</v>
      </c>
      <c r="D83" s="57">
        <f>'Ind dose in plume'!D32+'Ind dose in plume'!I32+'Ind dose deposit'!D32+'Ind dose food'!X83</f>
        <v>1.982807072088223E-10</v>
      </c>
      <c r="E83" s="57">
        <f>'Ind dose in plume'!E32+'Ind dose in plume'!J32+'Ind dose deposit'!E32+'Ind dose food'!Y83</f>
        <v>1.5458182240678734E-11</v>
      </c>
      <c r="F83" s="57">
        <f>'Ind dose in plume'!F32+'Ind dose in plume'!K32+'Ind dose deposit'!F32+'Ind dose food'!Z83</f>
        <v>4.1535413794511393E-12</v>
      </c>
      <c r="G83" s="57">
        <f>'Ind dose in plume'!G32+'Ind dose in plume'!L32+'Ind dose deposit'!G32+'Ind dose food'!AA83</f>
        <v>1.981977845465208E-12</v>
      </c>
      <c r="H83" s="60">
        <f t="shared" si="194"/>
        <v>3.7332182102326685E-3</v>
      </c>
      <c r="I83" s="60">
        <f t="shared" si="195"/>
        <v>3.0665230759926308E-3</v>
      </c>
      <c r="J83" s="60">
        <f t="shared" si="196"/>
        <v>1.9176754277812692E-3</v>
      </c>
      <c r="K83" s="60">
        <f t="shared" si="197"/>
        <v>9.913192114126394E-4</v>
      </c>
      <c r="L83" s="60">
        <f t="shared" si="128"/>
        <v>3.7332182102326685E-3</v>
      </c>
      <c r="M83" s="60">
        <f t="shared" si="129"/>
        <v>5.975517715186539E-3</v>
      </c>
      <c r="N83" s="57">
        <f t="shared" si="198"/>
        <v>1.6404705298409599E-3</v>
      </c>
      <c r="O83" s="57">
        <f t="shared" si="199"/>
        <v>1.3630238239709001E-3</v>
      </c>
      <c r="P83" s="57">
        <f t="shared" si="200"/>
        <v>8.431531774466802E-4</v>
      </c>
      <c r="Q83" s="57">
        <f t="shared" si="201"/>
        <v>6.9655079947949312E-4</v>
      </c>
      <c r="R83" s="57">
        <f t="shared" si="130"/>
        <v>1.6404705298409599E-3</v>
      </c>
      <c r="S83" s="57">
        <f t="shared" si="131"/>
        <v>2.9027278008970734E-3</v>
      </c>
      <c r="T83" s="60">
        <f t="shared" si="202"/>
        <v>1.7453954278070819E-3</v>
      </c>
      <c r="U83" s="60">
        <f t="shared" si="203"/>
        <v>3.2657507814927325E-3</v>
      </c>
      <c r="V83" s="60">
        <f t="shared" si="204"/>
        <v>2.7421624505050346E-3</v>
      </c>
      <c r="W83" s="60">
        <f t="shared" si="205"/>
        <v>2.1808318609174209E-3</v>
      </c>
      <c r="X83" s="60">
        <f t="shared" si="132"/>
        <v>1.7453954278070819E-3</v>
      </c>
      <c r="Y83" s="60">
        <f t="shared" si="133"/>
        <v>8.1887450929151867E-3</v>
      </c>
    </row>
    <row r="84" spans="1:25">
      <c r="A84" s="4" t="s">
        <v>29</v>
      </c>
      <c r="B84" s="107"/>
      <c r="C84" s="57">
        <f>'Ind dose in plume'!C33+'Ind dose in plume'!H33+'Ind dose deposit'!C33+'Ind dose food'!W84</f>
        <v>2.6511576943150078E-12</v>
      </c>
      <c r="D84" s="57">
        <f>'Ind dose in plume'!D33+'Ind dose in plume'!I33+'Ind dose deposit'!D33+'Ind dose food'!X84</f>
        <v>1.5956313443229336E-13</v>
      </c>
      <c r="E84" s="57">
        <f>'Ind dose in plume'!E33+'Ind dose in plume'!J33+'Ind dose deposit'!E33+'Ind dose food'!Y84</f>
        <v>1.4297018922058804E-14</v>
      </c>
      <c r="F84" s="57">
        <f>'Ind dose in plume'!F33+'Ind dose in plume'!K33+'Ind dose deposit'!F33+'Ind dose food'!Z84</f>
        <v>2.9695282543720023E-15</v>
      </c>
      <c r="G84" s="57">
        <f>'Ind dose in plume'!G33+'Ind dose in plume'!L33+'Ind dose deposit'!G33+'Ind dose food'!AA84</f>
        <v>9.5204577331732097E-16</v>
      </c>
      <c r="H84" s="60">
        <f t="shared" si="194"/>
        <v>3.0042458872061988E-6</v>
      </c>
      <c r="I84" s="60">
        <f t="shared" si="195"/>
        <v>2.8361768388927728E-6</v>
      </c>
      <c r="J84" s="60">
        <f t="shared" si="196"/>
        <v>1.3710207375528527E-6</v>
      </c>
      <c r="K84" s="60">
        <f t="shared" si="197"/>
        <v>4.7618154127860073E-7</v>
      </c>
      <c r="L84" s="60">
        <f t="shared" si="128"/>
        <v>3.0042458872061988E-6</v>
      </c>
      <c r="M84" s="60">
        <f t="shared" si="129"/>
        <v>4.6833791177242262E-6</v>
      </c>
      <c r="N84" s="57">
        <f t="shared" si="198"/>
        <v>1.3201416485243498E-6</v>
      </c>
      <c r="O84" s="57">
        <f t="shared" si="199"/>
        <v>1.2606383531465773E-6</v>
      </c>
      <c r="P84" s="57">
        <f t="shared" si="200"/>
        <v>6.0280299495229832E-7</v>
      </c>
      <c r="Q84" s="57">
        <f t="shared" si="201"/>
        <v>3.3458913078294204E-7</v>
      </c>
      <c r="R84" s="57">
        <f t="shared" si="130"/>
        <v>1.3201416485243498E-6</v>
      </c>
      <c r="S84" s="57">
        <f t="shared" si="131"/>
        <v>2.1980304788818178E-6</v>
      </c>
      <c r="T84" s="60">
        <f t="shared" si="202"/>
        <v>1.4045782325729973E-6</v>
      </c>
      <c r="U84" s="60">
        <f t="shared" si="203"/>
        <v>3.0204392722749948E-6</v>
      </c>
      <c r="V84" s="60">
        <f t="shared" si="204"/>
        <v>1.9604785726075266E-6</v>
      </c>
      <c r="W84" s="60">
        <f t="shared" si="205"/>
        <v>1.0475655720636183E-6</v>
      </c>
      <c r="X84" s="60">
        <f t="shared" si="132"/>
        <v>1.4045782325729973E-6</v>
      </c>
      <c r="Y84" s="60">
        <f t="shared" si="133"/>
        <v>6.02848341694614E-6</v>
      </c>
    </row>
    <row r="85" spans="1:25">
      <c r="A85" s="4"/>
      <c r="B85" s="107" t="s">
        <v>30</v>
      </c>
      <c r="C85" s="57">
        <f>'Ind dose in plume'!C34+'Ind dose in plume'!H34+'Ind dose deposit'!C34+'Ind dose food'!W85</f>
        <v>0</v>
      </c>
      <c r="D85" s="57">
        <f>'Ind dose in plume'!D34+'Ind dose in plume'!I34+'Ind dose deposit'!D34+'Ind dose food'!X85</f>
        <v>0</v>
      </c>
      <c r="E85" s="57">
        <f>'Ind dose in plume'!E34+'Ind dose in plume'!J34+'Ind dose deposit'!E34+'Ind dose food'!Y85</f>
        <v>0</v>
      </c>
      <c r="F85" s="57">
        <f>'Ind dose in plume'!F34+'Ind dose in plume'!K34+'Ind dose deposit'!F34+'Ind dose food'!Z85</f>
        <v>0</v>
      </c>
      <c r="G85" s="57">
        <f>'Ind dose in plume'!G34+'Ind dose in plume'!L34+'Ind dose deposit'!G34+'Ind dose food'!AA85</f>
        <v>0</v>
      </c>
      <c r="H85" s="60">
        <f t="shared" si="194"/>
        <v>0</v>
      </c>
      <c r="I85" s="60">
        <f t="shared" si="195"/>
        <v>0</v>
      </c>
      <c r="J85" s="60">
        <f t="shared" si="196"/>
        <v>0</v>
      </c>
      <c r="K85" s="60">
        <f t="shared" si="197"/>
        <v>0</v>
      </c>
      <c r="L85" s="60">
        <f t="shared" si="128"/>
        <v>0</v>
      </c>
      <c r="M85" s="60">
        <f t="shared" si="129"/>
        <v>0</v>
      </c>
      <c r="N85" s="57">
        <f t="shared" si="198"/>
        <v>0</v>
      </c>
      <c r="O85" s="57">
        <f t="shared" si="199"/>
        <v>0</v>
      </c>
      <c r="P85" s="57">
        <f t="shared" si="200"/>
        <v>0</v>
      </c>
      <c r="Q85" s="57">
        <f t="shared" si="201"/>
        <v>0</v>
      </c>
      <c r="R85" s="57">
        <f t="shared" si="130"/>
        <v>0</v>
      </c>
      <c r="S85" s="57">
        <f t="shared" si="131"/>
        <v>0</v>
      </c>
      <c r="T85" s="60">
        <f t="shared" si="202"/>
        <v>0</v>
      </c>
      <c r="U85" s="60">
        <f t="shared" si="203"/>
        <v>0</v>
      </c>
      <c r="V85" s="60">
        <f t="shared" si="204"/>
        <v>0</v>
      </c>
      <c r="W85" s="60">
        <f t="shared" si="205"/>
        <v>0</v>
      </c>
      <c r="X85" s="60">
        <f t="shared" si="132"/>
        <v>0</v>
      </c>
      <c r="Y85" s="60">
        <f t="shared" si="133"/>
        <v>0</v>
      </c>
    </row>
    <row r="86" spans="1:25">
      <c r="A86" s="4"/>
      <c r="B86" s="107" t="s">
        <v>31</v>
      </c>
      <c r="C86" s="57">
        <f>'Ind dose in plume'!C35+'Ind dose in plume'!H35+'Ind dose deposit'!C35+'Ind dose food'!W86</f>
        <v>0</v>
      </c>
      <c r="D86" s="57">
        <f>'Ind dose in plume'!D35+'Ind dose in plume'!I35+'Ind dose deposit'!D35+'Ind dose food'!X86</f>
        <v>0</v>
      </c>
      <c r="E86" s="57">
        <f>'Ind dose in plume'!E35+'Ind dose in plume'!J35+'Ind dose deposit'!E35+'Ind dose food'!Y86</f>
        <v>0</v>
      </c>
      <c r="F86" s="57">
        <f>'Ind dose in plume'!F35+'Ind dose in plume'!K35+'Ind dose deposit'!F35+'Ind dose food'!Z86</f>
        <v>0</v>
      </c>
      <c r="G86" s="57">
        <f>'Ind dose in plume'!G35+'Ind dose in plume'!L35+'Ind dose deposit'!G35+'Ind dose food'!AA86</f>
        <v>0</v>
      </c>
      <c r="H86" s="60">
        <f t="shared" si="194"/>
        <v>0</v>
      </c>
      <c r="I86" s="60">
        <f t="shared" si="195"/>
        <v>0</v>
      </c>
      <c r="J86" s="60">
        <f t="shared" si="196"/>
        <v>0</v>
      </c>
      <c r="K86" s="60">
        <f t="shared" si="197"/>
        <v>0</v>
      </c>
      <c r="L86" s="60">
        <f t="shared" si="128"/>
        <v>0</v>
      </c>
      <c r="M86" s="60">
        <f t="shared" si="129"/>
        <v>0</v>
      </c>
      <c r="N86" s="57">
        <f t="shared" si="198"/>
        <v>0</v>
      </c>
      <c r="O86" s="57">
        <f t="shared" si="199"/>
        <v>0</v>
      </c>
      <c r="P86" s="57">
        <f t="shared" si="200"/>
        <v>0</v>
      </c>
      <c r="Q86" s="57">
        <f t="shared" si="201"/>
        <v>0</v>
      </c>
      <c r="R86" s="57">
        <f t="shared" si="130"/>
        <v>0</v>
      </c>
      <c r="S86" s="57">
        <f t="shared" si="131"/>
        <v>0</v>
      </c>
      <c r="T86" s="60">
        <f t="shared" si="202"/>
        <v>0</v>
      </c>
      <c r="U86" s="60">
        <f t="shared" si="203"/>
        <v>0</v>
      </c>
      <c r="V86" s="60">
        <f t="shared" si="204"/>
        <v>0</v>
      </c>
      <c r="W86" s="60">
        <f t="shared" si="205"/>
        <v>0</v>
      </c>
      <c r="X86" s="60">
        <f t="shared" si="132"/>
        <v>0</v>
      </c>
      <c r="Y86" s="60">
        <f t="shared" si="133"/>
        <v>0</v>
      </c>
    </row>
    <row r="87" spans="1:25">
      <c r="A87" s="4"/>
      <c r="B87" s="107" t="s">
        <v>32</v>
      </c>
      <c r="C87" s="57">
        <f>'Ind dose in plume'!C36+'Ind dose in plume'!H36+'Ind dose deposit'!C36+'Ind dose food'!W87</f>
        <v>0</v>
      </c>
      <c r="D87" s="57">
        <f>'Ind dose in plume'!D36+'Ind dose in plume'!I36+'Ind dose deposit'!D36+'Ind dose food'!X87</f>
        <v>0</v>
      </c>
      <c r="E87" s="57">
        <f>'Ind dose in plume'!E36+'Ind dose in plume'!J36+'Ind dose deposit'!E36+'Ind dose food'!Y87</f>
        <v>0</v>
      </c>
      <c r="F87" s="57">
        <f>'Ind dose in plume'!F36+'Ind dose in plume'!K36+'Ind dose deposit'!F36+'Ind dose food'!Z87</f>
        <v>0</v>
      </c>
      <c r="G87" s="57">
        <f>'Ind dose in plume'!G36+'Ind dose in plume'!L36+'Ind dose deposit'!G36+'Ind dose food'!AA87</f>
        <v>0</v>
      </c>
      <c r="H87" s="60">
        <f t="shared" si="194"/>
        <v>0</v>
      </c>
      <c r="I87" s="60">
        <f t="shared" si="195"/>
        <v>0</v>
      </c>
      <c r="J87" s="60">
        <f t="shared" si="196"/>
        <v>0</v>
      </c>
      <c r="K87" s="60">
        <f t="shared" si="197"/>
        <v>0</v>
      </c>
      <c r="L87" s="60">
        <f t="shared" si="128"/>
        <v>0</v>
      </c>
      <c r="M87" s="60">
        <f t="shared" si="129"/>
        <v>0</v>
      </c>
      <c r="N87" s="57">
        <f t="shared" si="198"/>
        <v>0</v>
      </c>
      <c r="O87" s="57">
        <f t="shared" si="199"/>
        <v>0</v>
      </c>
      <c r="P87" s="57">
        <f t="shared" si="200"/>
        <v>0</v>
      </c>
      <c r="Q87" s="57">
        <f t="shared" si="201"/>
        <v>0</v>
      </c>
      <c r="R87" s="57">
        <f t="shared" si="130"/>
        <v>0</v>
      </c>
      <c r="S87" s="57">
        <f t="shared" si="131"/>
        <v>0</v>
      </c>
      <c r="T87" s="60">
        <f t="shared" si="202"/>
        <v>0</v>
      </c>
      <c r="U87" s="60">
        <f t="shared" si="203"/>
        <v>0</v>
      </c>
      <c r="V87" s="60">
        <f t="shared" si="204"/>
        <v>0</v>
      </c>
      <c r="W87" s="60">
        <f t="shared" si="205"/>
        <v>0</v>
      </c>
      <c r="X87" s="60">
        <f t="shared" si="132"/>
        <v>0</v>
      </c>
      <c r="Y87" s="60">
        <f t="shared" si="133"/>
        <v>0</v>
      </c>
    </row>
    <row r="88" spans="1:25">
      <c r="A88" s="4"/>
      <c r="B88" s="107" t="s">
        <v>33</v>
      </c>
      <c r="C88" s="57">
        <f>'Ind dose in plume'!C37+'Ind dose in plume'!H37+'Ind dose deposit'!C37+'Ind dose food'!W88</f>
        <v>0</v>
      </c>
      <c r="D88" s="57">
        <f>'Ind dose in plume'!D37+'Ind dose in plume'!I37+'Ind dose deposit'!D37+'Ind dose food'!X88</f>
        <v>0</v>
      </c>
      <c r="E88" s="57">
        <f>'Ind dose in plume'!E37+'Ind dose in plume'!J37+'Ind dose deposit'!E37+'Ind dose food'!Y88</f>
        <v>0</v>
      </c>
      <c r="F88" s="57">
        <f>'Ind dose in plume'!F37+'Ind dose in plume'!K37+'Ind dose deposit'!F37+'Ind dose food'!Z88</f>
        <v>0</v>
      </c>
      <c r="G88" s="57">
        <f>'Ind dose in plume'!G37+'Ind dose in plume'!L37+'Ind dose deposit'!G37+'Ind dose food'!AA88</f>
        <v>0</v>
      </c>
      <c r="H88" s="60">
        <f t="shared" si="194"/>
        <v>0</v>
      </c>
      <c r="I88" s="60">
        <f t="shared" si="195"/>
        <v>0</v>
      </c>
      <c r="J88" s="60">
        <f t="shared" si="196"/>
        <v>0</v>
      </c>
      <c r="K88" s="60">
        <f t="shared" si="197"/>
        <v>0</v>
      </c>
      <c r="L88" s="60">
        <f t="shared" si="128"/>
        <v>0</v>
      </c>
      <c r="M88" s="60">
        <f t="shared" si="129"/>
        <v>0</v>
      </c>
      <c r="N88" s="57">
        <f t="shared" si="198"/>
        <v>0</v>
      </c>
      <c r="O88" s="57">
        <f t="shared" si="199"/>
        <v>0</v>
      </c>
      <c r="P88" s="57">
        <f t="shared" si="200"/>
        <v>0</v>
      </c>
      <c r="Q88" s="57">
        <f t="shared" si="201"/>
        <v>0</v>
      </c>
      <c r="R88" s="57">
        <f t="shared" si="130"/>
        <v>0</v>
      </c>
      <c r="S88" s="57">
        <f t="shared" si="131"/>
        <v>0</v>
      </c>
      <c r="T88" s="60">
        <f t="shared" si="202"/>
        <v>0</v>
      </c>
      <c r="U88" s="60">
        <f t="shared" si="203"/>
        <v>0</v>
      </c>
      <c r="V88" s="60">
        <f t="shared" si="204"/>
        <v>0</v>
      </c>
      <c r="W88" s="60">
        <f t="shared" si="205"/>
        <v>0</v>
      </c>
      <c r="X88" s="60">
        <f t="shared" si="132"/>
        <v>0</v>
      </c>
      <c r="Y88" s="60">
        <f t="shared" si="133"/>
        <v>0</v>
      </c>
    </row>
    <row r="89" spans="1:25">
      <c r="A89" s="4" t="s">
        <v>16</v>
      </c>
      <c r="B89" s="107"/>
      <c r="C89" s="57">
        <f>'Ind dose in plume'!C38+'Ind dose in plume'!H38+'Ind dose deposit'!C38+'Ind dose food'!W89</f>
        <v>2.278100473759509E-9</v>
      </c>
      <c r="D89" s="57">
        <f>'Ind dose in plume'!D38+'Ind dose in plume'!I38+'Ind dose deposit'!D38+'Ind dose food'!X89</f>
        <v>1.8890600046938448E-10</v>
      </c>
      <c r="E89" s="57">
        <f>'Ind dose in plume'!E38+'Ind dose in plume'!J38+'Ind dose deposit'!E38+'Ind dose food'!Y89</f>
        <v>1.48344084235358E-11</v>
      </c>
      <c r="F89" s="57">
        <f>'Ind dose in plume'!F38+'Ind dose in plume'!K38+'Ind dose deposit'!F38+'Ind dose food'!Z89</f>
        <v>4.0382581408019906E-12</v>
      </c>
      <c r="G89" s="57">
        <f>'Ind dose in plume'!G38+'Ind dose in plume'!L38+'Ind dose deposit'!G38+'Ind dose food'!AA89</f>
        <v>1.9550927322338147E-12</v>
      </c>
      <c r="H89" s="60">
        <f t="shared" si="194"/>
        <v>3.5567117492263452E-3</v>
      </c>
      <c r="I89" s="60">
        <f t="shared" si="195"/>
        <v>2.9427816958816386E-3</v>
      </c>
      <c r="J89" s="60">
        <f t="shared" si="196"/>
        <v>1.8644495624784104E-3</v>
      </c>
      <c r="K89" s="60">
        <f t="shared" si="197"/>
        <v>9.7787217450036323E-4</v>
      </c>
      <c r="L89" s="60">
        <f t="shared" si="128"/>
        <v>3.5567117492263452E-3</v>
      </c>
      <c r="M89" s="60">
        <f t="shared" si="129"/>
        <v>5.7851034328604122E-3</v>
      </c>
      <c r="N89" s="57">
        <f t="shared" si="198"/>
        <v>1.5629091253632533E-3</v>
      </c>
      <c r="O89" s="57">
        <f t="shared" si="199"/>
        <v>1.3080226239399089E-3</v>
      </c>
      <c r="P89" s="57">
        <f t="shared" si="200"/>
        <v>8.1975111638758996E-4</v>
      </c>
      <c r="Q89" s="57">
        <f t="shared" si="201"/>
        <v>6.8710223416970878E-4</v>
      </c>
      <c r="R89" s="57">
        <f t="shared" si="130"/>
        <v>1.5629091253632533E-3</v>
      </c>
      <c r="S89" s="57">
        <f t="shared" si="131"/>
        <v>2.8148759744972074E-3</v>
      </c>
      <c r="T89" s="60">
        <f t="shared" si="202"/>
        <v>1.6628731768509437E-3</v>
      </c>
      <c r="U89" s="60">
        <f t="shared" si="203"/>
        <v>3.133970097380433E-3</v>
      </c>
      <c r="V89" s="60">
        <f t="shared" si="204"/>
        <v>2.6660526108967723E-3</v>
      </c>
      <c r="W89" s="60">
        <f t="shared" si="205"/>
        <v>2.1512493347284698E-3</v>
      </c>
      <c r="X89" s="60">
        <f t="shared" si="132"/>
        <v>1.6628731768509437E-3</v>
      </c>
      <c r="Y89" s="60">
        <f t="shared" si="133"/>
        <v>7.9512720430056742E-3</v>
      </c>
    </row>
    <row r="90" spans="1:25">
      <c r="A90" s="4" t="s">
        <v>176</v>
      </c>
      <c r="B90" s="107"/>
      <c r="C90" s="57">
        <f>'Ind dose in plume'!C39+'Ind dose in plume'!H39+'Ind dose deposit'!C39+'Ind dose food'!W90</f>
        <v>5.6631148099053524E-9</v>
      </c>
      <c r="D90" s="57">
        <f>'Ind dose in plume'!D39+'Ind dose in plume'!I39+'Ind dose deposit'!D39+'Ind dose food'!X90</f>
        <v>2.3271476197311747E-10</v>
      </c>
      <c r="E90" s="57">
        <f>'Ind dose in plume'!E39+'Ind dose in plume'!J39+'Ind dose deposit'!E39+'Ind dose food'!Y90</f>
        <v>1.827465311569875E-11</v>
      </c>
      <c r="F90" s="57">
        <f>'Ind dose in plume'!F39+'Ind dose in plume'!K39+'Ind dose deposit'!F39+'Ind dose food'!Z90</f>
        <v>4.9747848359067208E-12</v>
      </c>
      <c r="G90" s="57">
        <f>'Ind dose in plume'!G39+'Ind dose in plume'!L39+'Ind dose deposit'!G39+'Ind dose food'!AA90</f>
        <v>2.408513286318041E-12</v>
      </c>
      <c r="H90" s="60">
        <f t="shared" ref="H90:H95" si="206">D90*VLOOKUP($B$54,Other_pop_inland,3,FALSE)</f>
        <v>4.3815406925749954E-3</v>
      </c>
      <c r="I90" s="60">
        <f t="shared" ref="I90:I95" si="207">E90*VLOOKUP($B$54,Other_pop_inland,4,FALSE)</f>
        <v>3.6252416107231942E-3</v>
      </c>
      <c r="J90" s="60">
        <f t="shared" ref="J90:J95" si="208">F90*VLOOKUP($B$54,Other_pop_inland,5,FALSE)</f>
        <v>2.2968406395358549E-3</v>
      </c>
      <c r="K90" s="60">
        <f t="shared" ref="K90:K95" si="209">G90*VLOOKUP($B$54,Other_pop_inland,6,FALSE)</f>
        <v>1.2046580122641321E-3</v>
      </c>
      <c r="L90" s="60">
        <f t="shared" si="128"/>
        <v>4.3815406925749954E-3</v>
      </c>
      <c r="M90" s="60">
        <f t="shared" si="129"/>
        <v>7.1267402625231815E-3</v>
      </c>
      <c r="N90" s="57">
        <f t="shared" ref="N90:N95" si="210">D90*VLOOKUP($B$54,Other_pop_coastal,3,FALSE)</f>
        <v>1.9253598307665649E-3</v>
      </c>
      <c r="O90" s="57">
        <f t="shared" ref="O90:O95" si="211">E90*VLOOKUP($B$54,Other_pop_coastal,4,FALSE)</f>
        <v>1.6113658891892936E-3</v>
      </c>
      <c r="P90" s="57">
        <f t="shared" ref="P90:P95" si="212">F90*VLOOKUP($B$54,Other_pop_coastal,5,FALSE)</f>
        <v>1.009862490418378E-3</v>
      </c>
      <c r="Q90" s="57">
        <f t="shared" ref="Q90:Q95" si="213">G90*VLOOKUP($B$54,Other_pop_coastal,6,FALSE)</f>
        <v>8.4645338442117441E-4</v>
      </c>
      <c r="R90" s="57">
        <f t="shared" si="130"/>
        <v>1.9253598307665649E-3</v>
      </c>
      <c r="S90" s="57">
        <f t="shared" si="131"/>
        <v>3.4676817640288456E-3</v>
      </c>
      <c r="T90" s="60">
        <f t="shared" ref="T90:T102" si="214">D90*VLOOKUP($B$54,Other_pop_generic,3,FALSE)</f>
        <v>2.0485063183848687E-3</v>
      </c>
      <c r="U90" s="60">
        <f t="shared" ref="U90:U102" si="215">E90*VLOOKUP($B$54,Other_pop_generic,4,FALSE)</f>
        <v>3.860768476195773E-3</v>
      </c>
      <c r="V90" s="60">
        <f t="shared" ref="V90:V102" si="216">F90*VLOOKUP($B$54,Other_pop_generic,5,FALSE)</f>
        <v>3.2843462795037587E-3</v>
      </c>
      <c r="W90" s="60">
        <f t="shared" ref="W90:W102" si="217">G90*VLOOKUP($B$54,Other_pop_generic,6,FALSE)</f>
        <v>2.6501620713184257E-3</v>
      </c>
      <c r="X90" s="60">
        <f t="shared" si="132"/>
        <v>2.0485063183848687E-3</v>
      </c>
      <c r="Y90" s="60">
        <f t="shared" si="133"/>
        <v>9.7952768270179579E-3</v>
      </c>
    </row>
    <row r="91" spans="1:25">
      <c r="A91" s="4" t="s">
        <v>24</v>
      </c>
      <c r="B91" s="107"/>
      <c r="C91" s="57">
        <f>'Ind dose in plume'!C40+'Ind dose in plume'!H40+'Ind dose deposit'!C40+'Ind dose food'!W91</f>
        <v>1.000739699613E-8</v>
      </c>
      <c r="D91" s="57">
        <f>'Ind dose in plume'!D40+'Ind dose in plume'!I40+'Ind dose deposit'!D40+'Ind dose food'!X91</f>
        <v>3.9953777931932583E-10</v>
      </c>
      <c r="E91" s="57">
        <f>'Ind dose in plume'!E40+'Ind dose in plume'!J40+'Ind dose deposit'!E40+'Ind dose food'!Y91</f>
        <v>3.1374952419398859E-11</v>
      </c>
      <c r="F91" s="57">
        <f>'Ind dose in plume'!F40+'Ind dose in plume'!K40+'Ind dose deposit'!F40+'Ind dose food'!Z91</f>
        <v>8.5409909867895271E-12</v>
      </c>
      <c r="G91" s="57">
        <f>'Ind dose in plume'!G40+'Ind dose in plume'!L40+'Ind dose deposit'!G40+'Ind dose food'!AA91</f>
        <v>4.1350716496356373E-12</v>
      </c>
      <c r="H91" s="60">
        <f t="shared" si="206"/>
        <v>7.5224752545388482E-3</v>
      </c>
      <c r="I91" s="60">
        <f t="shared" si="207"/>
        <v>6.224018717354245E-3</v>
      </c>
      <c r="J91" s="60">
        <f t="shared" si="208"/>
        <v>3.9433454606468653E-3</v>
      </c>
      <c r="K91" s="60">
        <f t="shared" si="209"/>
        <v>2.0682249179679439E-3</v>
      </c>
      <c r="L91" s="60">
        <f t="shared" si="128"/>
        <v>7.5224752545388482E-3</v>
      </c>
      <c r="M91" s="60">
        <f t="shared" si="129"/>
        <v>1.2235589095969054E-2</v>
      </c>
      <c r="N91" s="57">
        <f t="shared" si="210"/>
        <v>3.3055659411239595E-3</v>
      </c>
      <c r="O91" s="57">
        <f t="shared" si="211"/>
        <v>2.7664835979910383E-3</v>
      </c>
      <c r="P91" s="57">
        <f t="shared" si="212"/>
        <v>1.7337888397314233E-3</v>
      </c>
      <c r="Q91" s="57">
        <f t="shared" si="213"/>
        <v>1.453238980470355E-3</v>
      </c>
      <c r="R91" s="57">
        <f t="shared" si="130"/>
        <v>3.3055659411239595E-3</v>
      </c>
      <c r="S91" s="57">
        <f t="shared" si="131"/>
        <v>5.9535114181928171E-3</v>
      </c>
      <c r="T91" s="60">
        <f t="shared" si="214"/>
        <v>3.516990750520776E-3</v>
      </c>
      <c r="U91" s="60">
        <f t="shared" si="215"/>
        <v>6.6283844883983081E-3</v>
      </c>
      <c r="V91" s="60">
        <f t="shared" si="216"/>
        <v>5.6387507994854914E-3</v>
      </c>
      <c r="W91" s="60">
        <f t="shared" si="217"/>
        <v>4.549947932735385E-3</v>
      </c>
      <c r="X91" s="60">
        <f t="shared" si="132"/>
        <v>3.516990750520776E-3</v>
      </c>
      <c r="Y91" s="60">
        <f t="shared" si="133"/>
        <v>1.6817083220619183E-2</v>
      </c>
    </row>
    <row r="92" spans="1:25">
      <c r="A92" s="4"/>
      <c r="B92" s="107" t="s">
        <v>34</v>
      </c>
      <c r="C92" s="57">
        <f>'Ind dose in plume'!C41+'Ind dose in plume'!H41+'Ind dose deposit'!C41+'Ind dose food'!W92</f>
        <v>1.9094357880818637E-9</v>
      </c>
      <c r="D92" s="57">
        <f>'Ind dose in plume'!D41+'Ind dose in plume'!I41+'Ind dose deposit'!D41+'Ind dose food'!X92</f>
        <v>1.736560342356097E-10</v>
      </c>
      <c r="E92" s="57">
        <f>'Ind dose in plume'!E41+'Ind dose in plume'!J41+'Ind dose deposit'!E41+'Ind dose food'!Y92</f>
        <v>1.3636882651663196E-11</v>
      </c>
      <c r="F92" s="57">
        <f>'Ind dose in plume'!F41+'Ind dose in plume'!K41+'Ind dose deposit'!F41+'Ind dose food'!Z92</f>
        <v>3.7122762851983775E-12</v>
      </c>
      <c r="G92" s="57">
        <f>'Ind dose in plume'!G41+'Ind dose in plume'!L41+'Ind dose deposit'!G41+'Ind dose food'!AA92</f>
        <v>1.7972772066240779E-12</v>
      </c>
      <c r="H92" s="60">
        <f t="shared" si="206"/>
        <v>3.2695862267749696E-3</v>
      </c>
      <c r="I92" s="60">
        <f t="shared" si="207"/>
        <v>2.7052220425946177E-3</v>
      </c>
      <c r="J92" s="60">
        <f t="shared" si="208"/>
        <v>1.7139448877239248E-3</v>
      </c>
      <c r="K92" s="60">
        <f t="shared" si="209"/>
        <v>8.9893811236941407E-4</v>
      </c>
      <c r="L92" s="60">
        <f t="shared" si="128"/>
        <v>3.2695862267749696E-3</v>
      </c>
      <c r="M92" s="60">
        <f t="shared" si="129"/>
        <v>5.3181050426879565E-3</v>
      </c>
      <c r="N92" s="57">
        <f t="shared" si="210"/>
        <v>1.4367389066882205E-3</v>
      </c>
      <c r="O92" s="57">
        <f t="shared" si="211"/>
        <v>1.2024308970817431E-3</v>
      </c>
      <c r="P92" s="57">
        <f t="shared" si="212"/>
        <v>7.5357803365343613E-4</v>
      </c>
      <c r="Q92" s="57">
        <f t="shared" si="213"/>
        <v>6.31639187100211E-4</v>
      </c>
      <c r="R92" s="57">
        <f t="shared" si="130"/>
        <v>1.4367389066882205E-3</v>
      </c>
      <c r="S92" s="57">
        <f t="shared" si="131"/>
        <v>2.5876481178353904E-3</v>
      </c>
      <c r="T92" s="60">
        <f t="shared" si="214"/>
        <v>1.5286330800037473E-3</v>
      </c>
      <c r="U92" s="60">
        <f t="shared" si="215"/>
        <v>2.8809765264378429E-3</v>
      </c>
      <c r="V92" s="60">
        <f t="shared" si="216"/>
        <v>2.4508398268362694E-3</v>
      </c>
      <c r="W92" s="60">
        <f t="shared" si="217"/>
        <v>1.9776000039932111E-3</v>
      </c>
      <c r="X92" s="60">
        <f t="shared" si="132"/>
        <v>1.5286330800037473E-3</v>
      </c>
      <c r="Y92" s="60">
        <f t="shared" si="133"/>
        <v>7.3094163572673242E-3</v>
      </c>
    </row>
    <row r="93" spans="1:25">
      <c r="A93" s="4"/>
      <c r="B93" s="107" t="s">
        <v>144</v>
      </c>
      <c r="C93" s="57">
        <f>'Ind dose in plume'!C42+'Ind dose in plume'!H42+'Ind dose deposit'!C42+'Ind dose food'!W93</f>
        <v>9.8806245410281884E-12</v>
      </c>
      <c r="D93" s="57">
        <f>'Ind dose in plume'!D42+'Ind dose in plume'!I42+'Ind dose deposit'!D42+'Ind dose food'!X93</f>
        <v>3.7565086795234951E-13</v>
      </c>
      <c r="E93" s="57">
        <f>'Ind dose in plume'!E42+'Ind dose in plume'!J42+'Ind dose deposit'!E42+'Ind dose food'!Y93</f>
        <v>2.9499158073086771E-14</v>
      </c>
      <c r="F93" s="57">
        <f>'Ind dose in plume'!F42+'Ind dose in plume'!K42+'Ind dose deposit'!F42+'Ind dose food'!Z93</f>
        <v>8.0303561851565996E-15</v>
      </c>
      <c r="G93" s="57">
        <f>'Ind dose in plume'!G42+'Ind dose in plume'!L42+'Ind dose deposit'!G42+'Ind dose food'!AA93</f>
        <v>3.8878507481248478E-15</v>
      </c>
      <c r="H93" s="60">
        <f t="shared" si="206"/>
        <v>7.072733805878926E-6</v>
      </c>
      <c r="I93" s="60">
        <f t="shared" si="207"/>
        <v>5.8519072647123224E-6</v>
      </c>
      <c r="J93" s="60">
        <f t="shared" si="208"/>
        <v>3.7075871709844604E-6</v>
      </c>
      <c r="K93" s="60">
        <f t="shared" si="209"/>
        <v>1.9445732688381959E-6</v>
      </c>
      <c r="L93" s="60">
        <f t="shared" si="128"/>
        <v>7.072733805878926E-6</v>
      </c>
      <c r="M93" s="60">
        <f t="shared" si="129"/>
        <v>1.1504067704534979E-5</v>
      </c>
      <c r="N93" s="57">
        <f t="shared" si="210"/>
        <v>3.1079381703838716E-6</v>
      </c>
      <c r="O93" s="57">
        <f t="shared" si="211"/>
        <v>2.6010856007954099E-6</v>
      </c>
      <c r="P93" s="57">
        <f t="shared" si="212"/>
        <v>1.630131907928194E-6</v>
      </c>
      <c r="Q93" s="57">
        <f t="shared" si="213"/>
        <v>1.3663551048562143E-6</v>
      </c>
      <c r="R93" s="57">
        <f t="shared" si="130"/>
        <v>3.1079381703838716E-6</v>
      </c>
      <c r="S93" s="57">
        <f t="shared" si="131"/>
        <v>5.5975726135798187E-6</v>
      </c>
      <c r="T93" s="60">
        <f t="shared" si="214"/>
        <v>3.3067226590294299E-6</v>
      </c>
      <c r="U93" s="60">
        <f t="shared" si="215"/>
        <v>6.2320974763156135E-6</v>
      </c>
      <c r="V93" s="60">
        <f t="shared" si="216"/>
        <v>5.3016303880008867E-6</v>
      </c>
      <c r="W93" s="60">
        <f t="shared" si="217"/>
        <v>4.2779230864773745E-6</v>
      </c>
      <c r="X93" s="60">
        <f t="shared" si="132"/>
        <v>3.3067226590294299E-6</v>
      </c>
      <c r="Y93" s="60">
        <f t="shared" si="133"/>
        <v>1.5811650950793873E-5</v>
      </c>
    </row>
    <row r="94" spans="1:25">
      <c r="A94" s="4"/>
      <c r="B94" s="107" t="s">
        <v>145</v>
      </c>
      <c r="C94" s="57">
        <f>'Ind dose in plume'!C43+'Ind dose in plume'!H43+'Ind dose deposit'!C43+'Ind dose food'!W94</f>
        <v>1.5793986387777107E-8</v>
      </c>
      <c r="D94" s="57">
        <f>'Ind dose in plume'!D43+'Ind dose in plume'!I43+'Ind dose deposit'!D43+'Ind dose food'!X94</f>
        <v>6.0613860864011543E-10</v>
      </c>
      <c r="E94" s="57">
        <f>'Ind dose in plume'!E43+'Ind dose in plume'!J43+'Ind dose deposit'!E43+'Ind dose food'!Y94</f>
        <v>4.7598928036401496E-11</v>
      </c>
      <c r="F94" s="57">
        <f>'Ind dose in plume'!F43+'Ind dose in plume'!K43+'Ind dose deposit'!F43+'Ind dose food'!Z94</f>
        <v>1.2957534083410661E-11</v>
      </c>
      <c r="G94" s="57">
        <f>'Ind dose in plume'!G43+'Ind dose in plume'!L43+'Ind dose deposit'!G43+'Ind dose food'!AA94</f>
        <v>6.2733155813385558E-12</v>
      </c>
      <c r="H94" s="60">
        <f t="shared" si="206"/>
        <v>1.1412344264624896E-2</v>
      </c>
      <c r="I94" s="60">
        <f t="shared" si="207"/>
        <v>9.442456360233005E-3</v>
      </c>
      <c r="J94" s="60">
        <f t="shared" si="208"/>
        <v>5.9824478550586742E-3</v>
      </c>
      <c r="K94" s="60">
        <f t="shared" si="209"/>
        <v>3.1377032136176456E-3</v>
      </c>
      <c r="L94" s="60">
        <f t="shared" si="128"/>
        <v>1.1412344264624896E-2</v>
      </c>
      <c r="M94" s="60">
        <f t="shared" si="129"/>
        <v>1.8562607428909327E-2</v>
      </c>
      <c r="N94" s="57">
        <f t="shared" si="210"/>
        <v>5.0148727955952625E-3</v>
      </c>
      <c r="O94" s="57">
        <f t="shared" si="211"/>
        <v>4.197031183806447E-3</v>
      </c>
      <c r="P94" s="57">
        <f t="shared" si="212"/>
        <v>2.6303303702117061E-3</v>
      </c>
      <c r="Q94" s="57">
        <f t="shared" si="213"/>
        <v>2.2047082885242263E-3</v>
      </c>
      <c r="R94" s="57">
        <f t="shared" si="130"/>
        <v>5.0148727955952625E-3</v>
      </c>
      <c r="S94" s="57">
        <f t="shared" si="131"/>
        <v>9.0320698425423798E-3</v>
      </c>
      <c r="T94" s="60">
        <f t="shared" si="214"/>
        <v>5.3356252911868334E-3</v>
      </c>
      <c r="U94" s="60">
        <f t="shared" si="215"/>
        <v>1.0055919513229211E-2</v>
      </c>
      <c r="V94" s="60">
        <f t="shared" si="216"/>
        <v>8.5545466310878882E-3</v>
      </c>
      <c r="W94" s="60">
        <f t="shared" si="217"/>
        <v>6.9027242280609909E-3</v>
      </c>
      <c r="X94" s="60">
        <f t="shared" si="132"/>
        <v>5.3356252911868334E-3</v>
      </c>
      <c r="Y94" s="60">
        <f t="shared" si="133"/>
        <v>2.5513190372378092E-2</v>
      </c>
    </row>
    <row r="95" spans="1:25">
      <c r="A95" s="4"/>
      <c r="B95" s="107" t="s">
        <v>159</v>
      </c>
      <c r="C95" s="57">
        <f>'Ind dose in plume'!C44+'Ind dose in plume'!H44+'Ind dose deposit'!C44+'Ind dose food'!W95</f>
        <v>6.705159228517268E-11</v>
      </c>
      <c r="D95" s="57">
        <f>'Ind dose in plume'!D44+'Ind dose in plume'!I44+'Ind dose deposit'!D44+'Ind dose food'!X95</f>
        <v>2.5641348386551107E-12</v>
      </c>
      <c r="E95" s="57">
        <f>'Ind dose in plume'!E44+'Ind dose in plume'!J44+'Ind dose deposit'!E44+'Ind dose food'!Y95</f>
        <v>2.0135669947604298E-13</v>
      </c>
      <c r="F95" s="57">
        <f>'Ind dose in plume'!F44+'Ind dose in plume'!K44+'Ind dose deposit'!F44+'Ind dose food'!Z95</f>
        <v>5.4813971742989546E-14</v>
      </c>
      <c r="G95" s="57">
        <f>'Ind dose in plume'!G44+'Ind dose in plume'!L44+'Ind dose deposit'!G44+'Ind dose food'!AA95</f>
        <v>2.653786907268053E-14</v>
      </c>
      <c r="H95" s="60">
        <f t="shared" si="206"/>
        <v>4.8277389201955331E-5</v>
      </c>
      <c r="I95" s="60">
        <f t="shared" si="207"/>
        <v>3.9944215680425799E-5</v>
      </c>
      <c r="J95" s="60">
        <f t="shared" si="208"/>
        <v>2.5307417720855383E-5</v>
      </c>
      <c r="K95" s="60">
        <f t="shared" si="209"/>
        <v>1.327335696606975E-5</v>
      </c>
      <c r="L95" s="60">
        <f t="shared" si="128"/>
        <v>4.8277389201955331E-5</v>
      </c>
      <c r="M95" s="60">
        <f t="shared" si="129"/>
        <v>7.8524990367350936E-5</v>
      </c>
      <c r="N95" s="57">
        <f t="shared" si="210"/>
        <v>2.1214306205405016E-5</v>
      </c>
      <c r="O95" s="57">
        <f t="shared" si="211"/>
        <v>1.7754608803857963E-5</v>
      </c>
      <c r="P95" s="57">
        <f t="shared" si="212"/>
        <v>1.1127028774101529E-5</v>
      </c>
      <c r="Q95" s="57">
        <f t="shared" si="213"/>
        <v>9.3265290332844059E-6</v>
      </c>
      <c r="R95" s="57">
        <f t="shared" si="130"/>
        <v>2.1214306205405016E-5</v>
      </c>
      <c r="S95" s="57">
        <f t="shared" si="131"/>
        <v>3.8208166611243896E-5</v>
      </c>
      <c r="T95" s="60">
        <f t="shared" si="214"/>
        <v>2.2571178440250946E-5</v>
      </c>
      <c r="U95" s="60">
        <f t="shared" si="215"/>
        <v>4.2539335378142867E-5</v>
      </c>
      <c r="V95" s="60">
        <f t="shared" si="216"/>
        <v>3.6188110661493437E-5</v>
      </c>
      <c r="W95" s="60">
        <f t="shared" si="217"/>
        <v>2.9200442642169126E-5</v>
      </c>
      <c r="X95" s="60">
        <f t="shared" si="132"/>
        <v>2.2571178440250946E-5</v>
      </c>
      <c r="Y95" s="60">
        <f t="shared" si="133"/>
        <v>1.0792788868180543E-4</v>
      </c>
    </row>
    <row r="96" spans="1:25">
      <c r="A96" s="4" t="s">
        <v>160</v>
      </c>
      <c r="B96" s="107"/>
      <c r="C96" s="57">
        <f>'Ind dose in plume'!C45+'Ind dose in plume'!H45+'Ind dose deposit'!C45+'Ind dose food'!W96</f>
        <v>1.4514875938390889E-9</v>
      </c>
      <c r="D96" s="57">
        <f>'Ind dose in plume'!D45+'Ind dose in plume'!I45+'Ind dose deposit'!D45+'Ind dose food'!X96</f>
        <v>6.3603206028283497E-11</v>
      </c>
      <c r="E96" s="57">
        <f>'Ind dose in plume'!E45+'Ind dose in plume'!J45+'Ind dose deposit'!E45+'Ind dose food'!Y96</f>
        <v>4.994640416320034E-12</v>
      </c>
      <c r="F96" s="57">
        <f>'Ind dose in plume'!F45+'Ind dose in plume'!K45+'Ind dose deposit'!F45+'Ind dose food'!Z96</f>
        <v>1.3596571349327026E-12</v>
      </c>
      <c r="G96" s="57">
        <f>'Ind dose in plume'!G45+'Ind dose in plume'!L45+'Ind dose deposit'!G45+'Ind dose food'!AA96</f>
        <v>6.5827016492913903E-13</v>
      </c>
      <c r="H96" s="60">
        <f t="shared" ref="H96" si="218">D96*VLOOKUP($B$54,Other_pop_inland,3,FALSE)</f>
        <v>1.1975176522035489E-3</v>
      </c>
      <c r="I96" s="60">
        <f t="shared" ref="I96" si="219">E96*VLOOKUP($B$54,Other_pop_inland,4,FALSE)</f>
        <v>9.9081378744686911E-4</v>
      </c>
      <c r="J96" s="60">
        <f t="shared" ref="J96" si="220">F96*VLOOKUP($B$54,Other_pop_inland,5,FALSE)</f>
        <v>6.2774891102986236E-4</v>
      </c>
      <c r="K96" s="60">
        <f t="shared" ref="K96" si="221">G96*VLOOKUP($B$54,Other_pop_inland,6,FALSE)</f>
        <v>3.2924478055447432E-4</v>
      </c>
      <c r="L96" s="60">
        <f t="shared" ref="L96" si="222">H96</f>
        <v>1.1975176522035489E-3</v>
      </c>
      <c r="M96" s="60">
        <f t="shared" ref="M96" si="223">SUM(I96:K96)</f>
        <v>1.9478074790312057E-3</v>
      </c>
      <c r="N96" s="57">
        <f t="shared" ref="N96" si="224">D96*VLOOKUP($B$54,Other_pop_coastal,3,FALSE)</f>
        <v>5.2621955288325445E-4</v>
      </c>
      <c r="O96" s="57">
        <f t="shared" ref="O96" si="225">E96*VLOOKUP($B$54,Other_pop_coastal,4,FALSE)</f>
        <v>4.404019679427214E-4</v>
      </c>
      <c r="P96" s="57">
        <f t="shared" ref="P96" si="226">F96*VLOOKUP($B$54,Other_pop_coastal,5,FALSE)</f>
        <v>2.7600525162170075E-4</v>
      </c>
      <c r="Q96" s="57">
        <f t="shared" ref="Q96" si="227">G96*VLOOKUP($B$54,Other_pop_coastal,6,FALSE)</f>
        <v>2.3134396315477811E-4</v>
      </c>
      <c r="R96" s="57">
        <f t="shared" ref="R96" si="228">N96</f>
        <v>5.2621955288325445E-4</v>
      </c>
      <c r="S96" s="57">
        <f t="shared" ref="S96" si="229">SUM(O96:Q96)</f>
        <v>9.4775118271920027E-4</v>
      </c>
      <c r="T96" s="60">
        <f t="shared" si="214"/>
        <v>5.5987668471811083E-4</v>
      </c>
      <c r="U96" s="60">
        <f t="shared" si="215"/>
        <v>1.0551855702638001E-3</v>
      </c>
      <c r="V96" s="60">
        <f t="shared" si="216"/>
        <v>8.9764381773569703E-4</v>
      </c>
      <c r="W96" s="60">
        <f t="shared" si="217"/>
        <v>7.243151340230418E-4</v>
      </c>
      <c r="X96" s="60">
        <f t="shared" ref="X96" si="230">T96</f>
        <v>5.5987668471811083E-4</v>
      </c>
      <c r="Y96" s="60">
        <f t="shared" ref="Y96" si="231">SUM(U96:W96)</f>
        <v>2.6771445220225391E-3</v>
      </c>
    </row>
    <row r="97" spans="1:31">
      <c r="A97" s="4" t="s">
        <v>35</v>
      </c>
      <c r="B97" s="107"/>
      <c r="C97" s="57">
        <f>'Ind dose in plume'!C46+'Ind dose in plume'!H46+'Ind dose deposit'!C46+'Ind dose food'!W97</f>
        <v>1.2092647128422508E-9</v>
      </c>
      <c r="D97" s="57">
        <f>'Ind dose in plume'!D46+'Ind dose in plume'!I46+'Ind dose deposit'!D46+'Ind dose food'!X97</f>
        <v>5.370686850118734E-11</v>
      </c>
      <c r="E97" s="57">
        <f>'Ind dose in plume'!E46+'Ind dose in plume'!J46+'Ind dose deposit'!E46+'Ind dose food'!Y97</f>
        <v>4.2174996484430114E-12</v>
      </c>
      <c r="F97" s="57">
        <f>'Ind dose in plume'!F46+'Ind dose in plume'!K46+'Ind dose deposit'!F46+'Ind dose food'!Z97</f>
        <v>1.1481013900069123E-12</v>
      </c>
      <c r="G97" s="57">
        <f>'Ind dose in plume'!G46+'Ind dose in plume'!L46+'Ind dose deposit'!G46+'Ind dose food'!AA97</f>
        <v>5.5584668290411101E-13</v>
      </c>
      <c r="H97" s="60">
        <f t="shared" ref="H97:H102" si="232">D97*VLOOKUP($B$54,Other_pop_inland,3,FALSE)</f>
        <v>1.011189955521214E-3</v>
      </c>
      <c r="I97" s="60">
        <f t="shared" ref="I97:I102" si="233">E97*VLOOKUP($B$54,Other_pop_inland,4,FALSE)</f>
        <v>8.3664817722924197E-4</v>
      </c>
      <c r="J97" s="60">
        <f t="shared" ref="J97:J102" si="234">F97*VLOOKUP($B$54,Other_pop_inland,5,FALSE)</f>
        <v>5.3007436861233635E-4</v>
      </c>
      <c r="K97" s="60">
        <f t="shared" ref="K97:K102" si="235">G97*VLOOKUP($B$54,Other_pop_inland,6,FALSE)</f>
        <v>2.7801597107837472E-4</v>
      </c>
      <c r="L97" s="60">
        <f t="shared" si="128"/>
        <v>1.011189955521214E-3</v>
      </c>
      <c r="M97" s="60">
        <f t="shared" si="129"/>
        <v>1.6447385169199532E-3</v>
      </c>
      <c r="N97" s="57">
        <f t="shared" ref="N97:N102" si="236">D97*VLOOKUP($B$54,Other_pop_coastal,3,FALSE)</f>
        <v>4.4434244897791769E-4</v>
      </c>
      <c r="O97" s="57">
        <f t="shared" ref="O97:O102" si="237">E97*VLOOKUP($B$54,Other_pop_coastal,4,FALSE)</f>
        <v>3.7187765087211928E-4</v>
      </c>
      <c r="P97" s="57">
        <f t="shared" ref="P97:P102" si="238">F97*VLOOKUP($B$54,Other_pop_coastal,5,FALSE)</f>
        <v>2.3306023621298217E-4</v>
      </c>
      <c r="Q97" s="57">
        <f t="shared" ref="Q97:Q102" si="239">G97*VLOOKUP($B$54,Other_pop_coastal,6,FALSE)</f>
        <v>1.9534802180092248E-4</v>
      </c>
      <c r="R97" s="57">
        <f t="shared" si="130"/>
        <v>4.4434244897791769E-4</v>
      </c>
      <c r="S97" s="57">
        <f t="shared" si="131"/>
        <v>8.0028590888602392E-4</v>
      </c>
      <c r="T97" s="60">
        <f t="shared" si="214"/>
        <v>4.7276270113907339E-4</v>
      </c>
      <c r="U97" s="60">
        <f t="shared" si="215"/>
        <v>8.910040364644669E-4</v>
      </c>
      <c r="V97" s="60">
        <f t="shared" si="216"/>
        <v>7.5797499854584661E-4</v>
      </c>
      <c r="W97" s="60">
        <f t="shared" si="217"/>
        <v>6.1161539148184556E-4</v>
      </c>
      <c r="X97" s="60">
        <f t="shared" si="132"/>
        <v>4.7276270113907339E-4</v>
      </c>
      <c r="Y97" s="60">
        <f t="shared" si="133"/>
        <v>2.2605944264921592E-3</v>
      </c>
    </row>
    <row r="98" spans="1:31">
      <c r="A98" s="4"/>
      <c r="B98" s="107" t="s">
        <v>36</v>
      </c>
      <c r="C98" s="57">
        <f>'Ind dose in plume'!C47+'Ind dose in plume'!H47+'Ind dose deposit'!C47+'Ind dose food'!W98</f>
        <v>4.5488752438045125E-12</v>
      </c>
      <c r="D98" s="57">
        <f>'Ind dose in plume'!D47+'Ind dose in plume'!I47+'Ind dose deposit'!D47+'Ind dose food'!X98</f>
        <v>3.4465537656445494E-13</v>
      </c>
      <c r="E98" s="57">
        <f>'Ind dose in plume'!E47+'Ind dose in plume'!J47+'Ind dose deposit'!E47+'Ind dose food'!Y98</f>
        <v>2.7065140270884469E-14</v>
      </c>
      <c r="F98" s="57">
        <f>'Ind dose in plume'!F47+'Ind dose in plume'!K47+'Ind dose deposit'!F47+'Ind dose food'!Z98</f>
        <v>7.3677599895487909E-15</v>
      </c>
      <c r="G98" s="57">
        <f>'Ind dose in plume'!G47+'Ind dose in plume'!L47+'Ind dose deposit'!G47+'Ind dose food'!AA98</f>
        <v>3.5670586119573172E-15</v>
      </c>
      <c r="H98" s="60">
        <f t="shared" si="232"/>
        <v>6.4891524049787713E-6</v>
      </c>
      <c r="I98" s="60">
        <f t="shared" si="233"/>
        <v>5.3690580110537309E-6</v>
      </c>
      <c r="J98" s="60">
        <f t="shared" si="234"/>
        <v>3.4016688408710976E-6</v>
      </c>
      <c r="K98" s="60">
        <f t="shared" si="235"/>
        <v>1.7841237420281068E-6</v>
      </c>
      <c r="L98" s="60">
        <f t="shared" si="128"/>
        <v>6.4891524049787713E-6</v>
      </c>
      <c r="M98" s="60">
        <f t="shared" si="129"/>
        <v>1.0554850593952936E-5</v>
      </c>
      <c r="N98" s="57">
        <f t="shared" si="236"/>
        <v>2.8514977385559282E-6</v>
      </c>
      <c r="O98" s="57">
        <f t="shared" si="237"/>
        <v>2.3864663007563285E-6</v>
      </c>
      <c r="P98" s="57">
        <f t="shared" si="238"/>
        <v>1.4956273883741765E-6</v>
      </c>
      <c r="Q98" s="57">
        <f t="shared" si="239"/>
        <v>1.2536151872907986E-6</v>
      </c>
      <c r="R98" s="57">
        <f t="shared" si="130"/>
        <v>2.8514977385559282E-6</v>
      </c>
      <c r="S98" s="57">
        <f t="shared" si="131"/>
        <v>5.1357088764213034E-6</v>
      </c>
      <c r="T98" s="60">
        <f t="shared" si="214"/>
        <v>3.0338802342034513E-6</v>
      </c>
      <c r="U98" s="60">
        <f t="shared" si="215"/>
        <v>5.7178781835198793E-6</v>
      </c>
      <c r="V98" s="60">
        <f t="shared" si="216"/>
        <v>4.8641852679324503E-6</v>
      </c>
      <c r="W98" s="60">
        <f t="shared" si="217"/>
        <v>3.9249455227338686E-6</v>
      </c>
      <c r="X98" s="60">
        <f t="shared" si="132"/>
        <v>3.0338802342034513E-6</v>
      </c>
      <c r="Y98" s="60">
        <f t="shared" si="133"/>
        <v>1.4507008974186196E-5</v>
      </c>
    </row>
    <row r="99" spans="1:31">
      <c r="A99" s="4"/>
      <c r="B99" s="107" t="s">
        <v>37</v>
      </c>
      <c r="C99" s="57">
        <f>'Ind dose in plume'!C48+'Ind dose in plume'!H48+'Ind dose deposit'!C48+'Ind dose food'!W99</f>
        <v>7.5113005793332961E-16</v>
      </c>
      <c r="D99" s="57">
        <f>'Ind dose in plume'!D48+'Ind dose in plume'!I48+'Ind dose deposit'!D48+'Ind dose food'!X99</f>
        <v>2.8557168328386892E-17</v>
      </c>
      <c r="E99" s="57">
        <f>'Ind dose in plume'!E48+'Ind dose in plume'!J48+'Ind dose deposit'!E48+'Ind dose food'!Y99</f>
        <v>2.2425408657523378E-18</v>
      </c>
      <c r="F99" s="57">
        <f>'Ind dose in plume'!F48+'Ind dose in plume'!K48+'Ind dose deposit'!F48+'Ind dose food'!Z99</f>
        <v>6.1047172489227384E-19</v>
      </c>
      <c r="G99" s="57">
        <f>'Ind dose in plume'!G48+'Ind dose in plume'!L48+'Ind dose deposit'!G48+'Ind dose food'!AA99</f>
        <v>2.9555637354125878E-19</v>
      </c>
      <c r="H99" s="60">
        <f t="shared" si="232"/>
        <v>5.3767278893117675E-10</v>
      </c>
      <c r="I99" s="60">
        <f t="shared" si="233"/>
        <v>4.448649399144418E-10</v>
      </c>
      <c r="J99" s="60">
        <f t="shared" si="234"/>
        <v>2.8185264554553643E-10</v>
      </c>
      <c r="K99" s="60">
        <f t="shared" si="235"/>
        <v>1.4782744005805455E-10</v>
      </c>
      <c r="L99" s="60">
        <f t="shared" si="128"/>
        <v>5.3767278893117675E-10</v>
      </c>
      <c r="M99" s="60">
        <f t="shared" si="129"/>
        <v>8.7454502551803273E-10</v>
      </c>
      <c r="N99" s="57">
        <f t="shared" si="236"/>
        <v>2.3626702626740436E-10</v>
      </c>
      <c r="O99" s="57">
        <f t="shared" si="237"/>
        <v>1.9773583844839925E-10</v>
      </c>
      <c r="P99" s="57">
        <f t="shared" si="238"/>
        <v>1.2392344930780323E-10</v>
      </c>
      <c r="Q99" s="57">
        <f t="shared" si="239"/>
        <v>1.0387100378163E-10</v>
      </c>
      <c r="R99" s="57">
        <f t="shared" si="130"/>
        <v>2.3626702626740436E-10</v>
      </c>
      <c r="S99" s="57">
        <f t="shared" si="131"/>
        <v>4.2553029153783249E-10</v>
      </c>
      <c r="T99" s="60">
        <f t="shared" si="214"/>
        <v>2.5137872329147087E-10</v>
      </c>
      <c r="U99" s="60">
        <f t="shared" si="215"/>
        <v>4.7376719143521523E-10</v>
      </c>
      <c r="V99" s="60">
        <f t="shared" si="216"/>
        <v>4.0303261437974205E-10</v>
      </c>
      <c r="W99" s="60">
        <f t="shared" si="217"/>
        <v>3.2520986931854302E-10</v>
      </c>
      <c r="X99" s="60">
        <f t="shared" si="132"/>
        <v>2.5137872329147087E-10</v>
      </c>
      <c r="Y99" s="60">
        <f t="shared" si="133"/>
        <v>1.2020096751335003E-9</v>
      </c>
    </row>
    <row r="100" spans="1:31">
      <c r="A100" s="4" t="s">
        <v>15</v>
      </c>
      <c r="B100" s="107"/>
      <c r="C100" s="57">
        <f>'Ind dose in plume'!C49+'Ind dose in plume'!H49+'Ind dose deposit'!C49+'Ind dose food'!W100</f>
        <v>1.9870554304169677E-8</v>
      </c>
      <c r="D100" s="57">
        <f>'Ind dose in plume'!D49+'Ind dose in plume'!I49+'Ind dose deposit'!D49+'Ind dose food'!X100</f>
        <v>7.7715534173522987E-10</v>
      </c>
      <c r="E100" s="57">
        <f>'Ind dose in plume'!E49+'Ind dose in plume'!J49+'Ind dose deposit'!E49+'Ind dose food'!Y100</f>
        <v>6.1028544352417348E-11</v>
      </c>
      <c r="F100" s="57">
        <f>'Ind dose in plume'!F49+'Ind dose in plume'!K49+'Ind dose deposit'!F49+'Ind dose food'!Z100</f>
        <v>1.661338424252701E-11</v>
      </c>
      <c r="G100" s="57">
        <f>'Ind dose in plume'!G49+'Ind dose in plume'!L49+'Ind dose deposit'!G49+'Ind dose food'!AA100</f>
        <v>8.0432725670816264E-12</v>
      </c>
      <c r="H100" s="60">
        <f t="shared" si="232"/>
        <v>1.4632237875216045E-2</v>
      </c>
      <c r="I100" s="60">
        <f t="shared" si="233"/>
        <v>1.2106561860711407E-2</v>
      </c>
      <c r="J100" s="60">
        <f t="shared" si="234"/>
        <v>7.6703409990807716E-3</v>
      </c>
      <c r="K100" s="60">
        <f t="shared" si="235"/>
        <v>4.0229766627410271E-3</v>
      </c>
      <c r="L100" s="60">
        <f t="shared" si="128"/>
        <v>1.4632237875216045E-2</v>
      </c>
      <c r="M100" s="60">
        <f t="shared" si="129"/>
        <v>2.3799879522533204E-2</v>
      </c>
      <c r="N100" s="57">
        <f t="shared" si="236"/>
        <v>6.4297755095378212E-3</v>
      </c>
      <c r="O100" s="57">
        <f t="shared" si="237"/>
        <v>5.3811863904482714E-3</v>
      </c>
      <c r="P100" s="57">
        <f t="shared" si="238"/>
        <v>3.3724541138627742E-3</v>
      </c>
      <c r="Q100" s="57">
        <f t="shared" si="239"/>
        <v>2.8267459950931774E-3</v>
      </c>
      <c r="R100" s="57">
        <f t="shared" si="130"/>
        <v>6.4297755095378212E-3</v>
      </c>
      <c r="S100" s="57">
        <f t="shared" si="131"/>
        <v>1.1580386499404224E-2</v>
      </c>
      <c r="T100" s="60">
        <f t="shared" si="214"/>
        <v>6.8410255301942302E-3</v>
      </c>
      <c r="U100" s="60">
        <f t="shared" si="215"/>
        <v>1.2893108213447991E-2</v>
      </c>
      <c r="V100" s="60">
        <f t="shared" si="216"/>
        <v>1.0968134005129273E-2</v>
      </c>
      <c r="W100" s="60">
        <f t="shared" si="217"/>
        <v>8.8502629433869634E-3</v>
      </c>
      <c r="X100" s="60">
        <f t="shared" si="132"/>
        <v>6.8410255301942302E-3</v>
      </c>
      <c r="Y100" s="60">
        <f t="shared" si="133"/>
        <v>3.2711505161964229E-2</v>
      </c>
    </row>
    <row r="101" spans="1:31">
      <c r="A101" s="4" t="s">
        <v>22</v>
      </c>
      <c r="B101" s="107"/>
      <c r="C101" s="57">
        <f>'Ind dose in plume'!C50+'Ind dose in plume'!H50+'Ind dose deposit'!C50+'Ind dose food'!W101</f>
        <v>1.9870532556663051E-8</v>
      </c>
      <c r="D101" s="57">
        <f>'Ind dose in plume'!D50+'Ind dose in plume'!I50+'Ind dose deposit'!D50+'Ind dose food'!X101</f>
        <v>7.7715424518910325E-10</v>
      </c>
      <c r="E101" s="57">
        <f>'Ind dose in plume'!E50+'Ind dose in plume'!J50+'Ind dose deposit'!E50+'Ind dose food'!Y101</f>
        <v>6.1028439560465173E-11</v>
      </c>
      <c r="F101" s="57">
        <f>'Ind dose in plume'!F50+'Ind dose in plume'!K50+'Ind dose deposit'!F50+'Ind dose food'!Z101</f>
        <v>1.6613346561397443E-11</v>
      </c>
      <c r="G101" s="57">
        <f>'Ind dose in plume'!G50+'Ind dose in plume'!L50+'Ind dose deposit'!G50+'Ind dose food'!AA101</f>
        <v>8.0432493995244816E-12</v>
      </c>
      <c r="H101" s="60">
        <f t="shared" si="232"/>
        <v>1.4632217229506103E-2</v>
      </c>
      <c r="I101" s="60">
        <f t="shared" si="233"/>
        <v>1.210654107256604E-2</v>
      </c>
      <c r="J101" s="60">
        <f t="shared" si="234"/>
        <v>7.6703236018359489E-3</v>
      </c>
      <c r="K101" s="60">
        <f t="shared" si="235"/>
        <v>4.0229650751016739E-3</v>
      </c>
      <c r="L101" s="60">
        <f t="shared" si="128"/>
        <v>1.4632217229506103E-2</v>
      </c>
      <c r="M101" s="60">
        <f t="shared" si="129"/>
        <v>2.3799829749503666E-2</v>
      </c>
      <c r="N101" s="57">
        <f t="shared" si="236"/>
        <v>6.4297664372905475E-3</v>
      </c>
      <c r="O101" s="57">
        <f t="shared" si="237"/>
        <v>5.3811771504273459E-3</v>
      </c>
      <c r="P101" s="57">
        <f t="shared" si="238"/>
        <v>3.372446464736108E-3</v>
      </c>
      <c r="Q101" s="57">
        <f t="shared" si="239"/>
        <v>2.8267378530342298E-3</v>
      </c>
      <c r="R101" s="57">
        <f t="shared" si="130"/>
        <v>6.4297664372905475E-3</v>
      </c>
      <c r="S101" s="57">
        <f t="shared" si="131"/>
        <v>1.1580361468197683E-2</v>
      </c>
      <c r="T101" s="60">
        <f t="shared" si="214"/>
        <v>6.8410158776837935E-3</v>
      </c>
      <c r="U101" s="60">
        <f t="shared" si="215"/>
        <v>1.2893086074725961E-2</v>
      </c>
      <c r="V101" s="60">
        <f t="shared" si="216"/>
        <v>1.0968109128098048E-2</v>
      </c>
      <c r="W101" s="60">
        <f t="shared" si="217"/>
        <v>8.8502374514033491E-3</v>
      </c>
      <c r="X101" s="60">
        <f t="shared" si="132"/>
        <v>6.8410158776837935E-3</v>
      </c>
      <c r="Y101" s="60">
        <f t="shared" si="133"/>
        <v>3.2711432654227358E-2</v>
      </c>
    </row>
    <row r="102" spans="1:31">
      <c r="A102" s="4" t="s">
        <v>8</v>
      </c>
      <c r="B102" s="107"/>
      <c r="C102" s="57">
        <f>'Ind dose in plume'!C51+'Ind dose in plume'!H51+'Ind dose deposit'!C51+'Ind dose food'!W102</f>
        <v>1.6699050276135278E-8</v>
      </c>
      <c r="D102" s="57">
        <f>'Ind dose in plume'!D51+'Ind dose in plume'!I51+'Ind dose deposit'!D51+'Ind dose food'!X102</f>
        <v>6.5313661474031833E-10</v>
      </c>
      <c r="E102" s="57">
        <f>'Ind dose in plume'!E51+'Ind dose in plume'!J51+'Ind dose deposit'!E51+'Ind dose food'!Y102</f>
        <v>5.1289267263120829E-11</v>
      </c>
      <c r="F102" s="57">
        <f>'Ind dose in plume'!F51+'Ind dose in plume'!K51+'Ind dose deposit'!F51+'Ind dose food'!Z102</f>
        <v>1.3961970399871249E-11</v>
      </c>
      <c r="G102" s="57">
        <f>'Ind dose in plume'!G51+'Ind dose in plume'!L51+'Ind dose deposit'!G51+'Ind dose food'!AA102</f>
        <v>6.7595217058974339E-12</v>
      </c>
      <c r="H102" s="60">
        <f t="shared" si="232"/>
        <v>1.229722012918958E-2</v>
      </c>
      <c r="I102" s="60">
        <f t="shared" si="233"/>
        <v>1.017452887825494E-2</v>
      </c>
      <c r="J102" s="60">
        <f t="shared" si="234"/>
        <v>6.4461925651455951E-3</v>
      </c>
      <c r="K102" s="60">
        <f t="shared" si="235"/>
        <v>3.380887300202918E-3</v>
      </c>
      <c r="L102" s="60">
        <f t="shared" si="128"/>
        <v>1.229722012918958E-2</v>
      </c>
      <c r="M102" s="60">
        <f t="shared" si="129"/>
        <v>2.0001608743603454E-2</v>
      </c>
      <c r="N102" s="57">
        <f t="shared" si="236"/>
        <v>5.4037096373333281E-3</v>
      </c>
      <c r="O102" s="57">
        <f t="shared" si="237"/>
        <v>4.5224265120693084E-3</v>
      </c>
      <c r="P102" s="57">
        <f t="shared" si="238"/>
        <v>2.8342271403164728E-3</v>
      </c>
      <c r="Q102" s="57">
        <f t="shared" si="239"/>
        <v>2.375581674192077E-3</v>
      </c>
      <c r="R102" s="57">
        <f t="shared" si="130"/>
        <v>5.4037096373333281E-3</v>
      </c>
      <c r="S102" s="57">
        <f t="shared" si="131"/>
        <v>9.7322353265778573E-3</v>
      </c>
      <c r="T102" s="60">
        <f t="shared" si="214"/>
        <v>5.7493322328155631E-3</v>
      </c>
      <c r="U102" s="60">
        <f t="shared" si="215"/>
        <v>1.0835553756505073E-2</v>
      </c>
      <c r="V102" s="60">
        <f t="shared" si="216"/>
        <v>9.2176741406748471E-3</v>
      </c>
      <c r="W102" s="60">
        <f t="shared" si="217"/>
        <v>7.4377119474430438E-3</v>
      </c>
      <c r="X102" s="60">
        <f t="shared" si="132"/>
        <v>5.7493322328155631E-3</v>
      </c>
      <c r="Y102" s="60">
        <f t="shared" si="133"/>
        <v>2.7490939844622964E-2</v>
      </c>
    </row>
    <row r="104" spans="1:31" s="104" customFormat="1" ht="12.75">
      <c r="A104" s="61" t="s">
        <v>347</v>
      </c>
      <c r="B104" s="61" t="s">
        <v>89</v>
      </c>
      <c r="C104" s="136" t="s">
        <v>103</v>
      </c>
      <c r="D104" s="136"/>
      <c r="E104" s="136"/>
      <c r="F104" s="136"/>
      <c r="G104" s="136"/>
      <c r="H104" s="136" t="s">
        <v>349</v>
      </c>
      <c r="I104" s="136"/>
      <c r="J104" s="136"/>
      <c r="K104" s="136"/>
      <c r="L104" s="136"/>
      <c r="M104" s="136"/>
      <c r="N104" s="136" t="s">
        <v>350</v>
      </c>
      <c r="O104" s="136"/>
      <c r="P104" s="136"/>
      <c r="Q104" s="136"/>
      <c r="R104" s="136"/>
      <c r="S104" s="136"/>
      <c r="T104" s="136" t="s">
        <v>252</v>
      </c>
      <c r="U104" s="136"/>
      <c r="V104" s="136"/>
      <c r="W104" s="136"/>
      <c r="X104" s="136"/>
      <c r="Y104" s="136"/>
      <c r="Z104" s="120"/>
    </row>
    <row r="105" spans="1:31" s="113" customFormat="1" ht="12.75" customHeight="1">
      <c r="A105" s="135" t="s">
        <v>163</v>
      </c>
      <c r="B105" s="135" t="s">
        <v>164</v>
      </c>
      <c r="C105" s="134" t="s">
        <v>193</v>
      </c>
      <c r="D105" s="134"/>
      <c r="E105" s="134"/>
      <c r="F105" s="134"/>
      <c r="G105" s="134"/>
      <c r="H105" s="133" t="s">
        <v>194</v>
      </c>
      <c r="I105" s="133"/>
      <c r="J105" s="133"/>
      <c r="K105" s="133"/>
      <c r="L105" s="133"/>
      <c r="M105" s="133"/>
      <c r="N105" s="134" t="s">
        <v>194</v>
      </c>
      <c r="O105" s="134"/>
      <c r="P105" s="134"/>
      <c r="Q105" s="134"/>
      <c r="R105" s="134"/>
      <c r="S105" s="134"/>
      <c r="T105" s="133" t="s">
        <v>194</v>
      </c>
      <c r="U105" s="133"/>
      <c r="V105" s="133"/>
      <c r="W105" s="133"/>
      <c r="X105" s="133"/>
      <c r="Y105" s="133"/>
      <c r="Z105" s="133"/>
      <c r="AA105" s="53"/>
      <c r="AB105" s="53"/>
      <c r="AC105" s="53"/>
      <c r="AD105" s="53"/>
      <c r="AE105" s="53"/>
    </row>
    <row r="106" spans="1:31" s="113" customFormat="1" ht="22.5">
      <c r="A106" s="135"/>
      <c r="B106" s="135"/>
      <c r="C106" s="62" t="str">
        <f>Other_x_typical &amp; " km"</f>
        <v>5 km</v>
      </c>
      <c r="D106" s="62" t="str">
        <f>Other_x_1 &amp; " km"</f>
        <v>50 km</v>
      </c>
      <c r="E106" s="62" t="str">
        <f>Other_x_2 &amp; " km"</f>
        <v>300 km</v>
      </c>
      <c r="F106" s="62" t="str">
        <f>Other_x_3 &amp; " km"</f>
        <v>750 km</v>
      </c>
      <c r="G106" s="62" t="str">
        <f>Other_x_4 &amp; " km"</f>
        <v>1250 km</v>
      </c>
      <c r="H106" s="82" t="s">
        <v>183</v>
      </c>
      <c r="I106" s="82" t="s">
        <v>104</v>
      </c>
      <c r="J106" s="82" t="s">
        <v>105</v>
      </c>
      <c r="K106" s="82" t="s">
        <v>106</v>
      </c>
      <c r="L106" s="54" t="s">
        <v>107</v>
      </c>
      <c r="M106" s="54" t="s">
        <v>108</v>
      </c>
      <c r="N106" s="62" t="s">
        <v>183</v>
      </c>
      <c r="O106" s="62" t="s">
        <v>104</v>
      </c>
      <c r="P106" s="62" t="s">
        <v>105</v>
      </c>
      <c r="Q106" s="62" t="s">
        <v>106</v>
      </c>
      <c r="R106" s="62" t="s">
        <v>107</v>
      </c>
      <c r="S106" s="62" t="s">
        <v>108</v>
      </c>
      <c r="T106" s="54" t="s">
        <v>183</v>
      </c>
      <c r="U106" s="54" t="s">
        <v>104</v>
      </c>
      <c r="V106" s="54" t="s">
        <v>105</v>
      </c>
      <c r="W106" s="54" t="s">
        <v>106</v>
      </c>
      <c r="X106" s="54" t="s">
        <v>107</v>
      </c>
      <c r="Y106" s="54" t="s">
        <v>108</v>
      </c>
      <c r="Z106" s="53"/>
      <c r="AA106" s="53"/>
      <c r="AB106" s="53"/>
      <c r="AC106" s="53"/>
      <c r="AD106" s="53"/>
      <c r="AE106" s="53"/>
    </row>
    <row r="107" spans="1:31">
      <c r="A107" s="4" t="s">
        <v>53</v>
      </c>
      <c r="B107" s="107"/>
      <c r="C107" s="57">
        <f>'Ind dose in plume'!C6+'Ind dose in plume'!H6+'Ind dose deposit'!C6+'Ind dose food'!W107</f>
        <v>2.5237440379672015E-14</v>
      </c>
      <c r="D107" s="57">
        <f>'Ind dose in plume'!D6+'Ind dose in plume'!I6+'Ind dose deposit'!D6+'Ind dose food'!X107</f>
        <v>1.5923110730082903E-15</v>
      </c>
      <c r="E107" s="57">
        <f>'Ind dose in plume'!E6+'Ind dose in plume'!J6+'Ind dose deposit'!E6+'Ind dose food'!Y107</f>
        <v>1.8541710646412697E-16</v>
      </c>
      <c r="F107" s="57">
        <f>'Ind dose in plume'!F6+'Ind dose in plume'!K6+'Ind dose deposit'!F6+'Ind dose food'!Z107</f>
        <v>6.1723121494373134E-17</v>
      </c>
      <c r="G107" s="57">
        <f>'Ind dose in plume'!G6+'Ind dose in plume'!L6+'Ind dose deposit'!G6+'Ind dose food'!AA107</f>
        <v>3.3422285985988751E-17</v>
      </c>
      <c r="H107" s="60">
        <f t="shared" ref="H107:H112" si="240">D107*VLOOKUP($B$104,Other_pop_inland,3,FALSE)</f>
        <v>7.3511958667846795E-9</v>
      </c>
      <c r="I107" s="60">
        <f t="shared" ref="I107:I112" si="241">E107*VLOOKUP($B$104,Other_pop_inland,4,FALSE)</f>
        <v>1.6585338555948071E-8</v>
      </c>
      <c r="J107" s="60">
        <f t="shared" ref="J107:J112" si="242">F107*VLOOKUP($B$104,Other_pop_inland,5,FALSE)</f>
        <v>1.134705585232527E-8</v>
      </c>
      <c r="K107" s="60">
        <f t="shared" ref="K107:K112" si="243">G107*VLOOKUP($B$104,Other_pop_inland,6,FALSE)</f>
        <v>6.0029532767074766E-9</v>
      </c>
      <c r="L107" s="60">
        <f>H107</f>
        <v>7.3511958667846795E-9</v>
      </c>
      <c r="M107" s="60">
        <f>SUM(I107:K107)</f>
        <v>3.3935347684980821E-8</v>
      </c>
      <c r="N107" s="57">
        <f t="shared" ref="N107:N112" si="244">D107*VLOOKUP($B$104,Other_pop_coastal,3,FALSE)</f>
        <v>5.256753684792696E-9</v>
      </c>
      <c r="O107" s="57">
        <f t="shared" ref="O107:O112" si="245">E107*VLOOKUP($B$104,Other_pop_coastal,4,FALSE)</f>
        <v>1.1879051558798787E-8</v>
      </c>
      <c r="P107" s="57">
        <f t="shared" ref="P107:P112" si="246">F107*VLOOKUP($B$104,Other_pop_coastal,5,FALSE)</f>
        <v>7.7310010894825526E-9</v>
      </c>
      <c r="Q107" s="57">
        <f t="shared" ref="Q107:Q112" si="247">G107*VLOOKUP($B$104,Other_pop_coastal,6,FALSE)</f>
        <v>5.0952935949909396E-9</v>
      </c>
      <c r="R107" s="57">
        <f>N107</f>
        <v>5.256753684792696E-9</v>
      </c>
      <c r="S107" s="57">
        <f>SUM(O107:Q107)</f>
        <v>2.4705346243272279E-8</v>
      </c>
      <c r="T107" s="60">
        <f t="shared" ref="T107:T112" si="248">D107*VLOOKUP($B$104,Other_pop_generic,3,FALSE)</f>
        <v>6.4108688197868491E-9</v>
      </c>
      <c r="U107" s="60">
        <f t="shared" ref="U107:U112" si="249">E107*VLOOKUP($B$104,Other_pop_generic,4,FALSE)</f>
        <v>1.791636973406562E-8</v>
      </c>
      <c r="V107" s="60">
        <f t="shared" ref="V107:V112" si="250">F107*VLOOKUP($B$104,Other_pop_generic,5,FALSE)</f>
        <v>1.863794903626843E-8</v>
      </c>
      <c r="W107" s="60">
        <f t="shared" ref="W107:W112" si="251">G107*VLOOKUP($B$104,Other_pop_generic,6,FALSE)</f>
        <v>1.6820354290820998E-8</v>
      </c>
      <c r="X107" s="60">
        <f t="shared" ref="X107" si="252">T107</f>
        <v>6.4108688197868491E-9</v>
      </c>
      <c r="Y107" s="60">
        <f t="shared" ref="Y107" si="253">SUM(U107:W107)</f>
        <v>5.3374673061155042E-8</v>
      </c>
      <c r="Z107" s="60"/>
    </row>
    <row r="108" spans="1:31">
      <c r="A108" s="4"/>
      <c r="B108" s="107" t="s">
        <v>38</v>
      </c>
      <c r="C108" s="57">
        <f>'Ind dose in plume'!C7+'Ind dose in plume'!H7+'Ind dose deposit'!C7+'Ind dose food'!W108</f>
        <v>1.8547075757939315E-14</v>
      </c>
      <c r="D108" s="57">
        <f>'Ind dose in plume'!D7+'Ind dose in plume'!I7+'Ind dose deposit'!D7+'Ind dose food'!X108</f>
        <v>4.680778027723935E-15</v>
      </c>
      <c r="E108" s="57">
        <f>'Ind dose in plume'!E7+'Ind dose in plume'!J7+'Ind dose deposit'!E7+'Ind dose food'!Y108</f>
        <v>5.4505450135553788E-16</v>
      </c>
      <c r="F108" s="57">
        <f>'Ind dose in plume'!F7+'Ind dose in plume'!K7+'Ind dose deposit'!F7+'Ind dose food'!Z108</f>
        <v>1.8144207861819758E-16</v>
      </c>
      <c r="G108" s="57">
        <f>'Ind dose in plume'!G7+'Ind dose in plume'!L7+'Ind dose deposit'!G7+'Ind dose food'!AA108</f>
        <v>9.8248580023978269E-17</v>
      </c>
      <c r="H108" s="60">
        <f t="shared" si="240"/>
        <v>2.1609669538837392E-8</v>
      </c>
      <c r="I108" s="60">
        <f t="shared" si="241"/>
        <v>4.8754473677292683E-8</v>
      </c>
      <c r="J108" s="60">
        <f t="shared" si="242"/>
        <v>3.3355950739308768E-8</v>
      </c>
      <c r="K108" s="60">
        <f t="shared" si="243"/>
        <v>1.7646358350055546E-8</v>
      </c>
      <c r="L108" s="60">
        <f t="shared" ref="L108:L152" si="254">H108</f>
        <v>2.1609669538837392E-8</v>
      </c>
      <c r="M108" s="60">
        <f t="shared" ref="M108:M152" si="255">SUM(I108:K108)</f>
        <v>9.9756782766656986E-8</v>
      </c>
      <c r="N108" s="57">
        <f t="shared" si="244"/>
        <v>1.5452820470844253E-8</v>
      </c>
      <c r="O108" s="57">
        <f t="shared" si="245"/>
        <v>3.4919812132924626E-8</v>
      </c>
      <c r="P108" s="57">
        <f t="shared" si="246"/>
        <v>2.2726149836785902E-8</v>
      </c>
      <c r="Q108" s="57">
        <f t="shared" si="247"/>
        <v>1.4978190322558859E-8</v>
      </c>
      <c r="R108" s="57">
        <f t="shared" ref="R108:R152" si="256">N108</f>
        <v>1.5452820470844253E-8</v>
      </c>
      <c r="S108" s="57">
        <f t="shared" ref="S108:S152" si="257">SUM(O108:Q108)</f>
        <v>7.2624152292269391E-8</v>
      </c>
      <c r="T108" s="60">
        <f t="shared" si="248"/>
        <v>1.8845472105890784E-8</v>
      </c>
      <c r="U108" s="60">
        <f t="shared" si="249"/>
        <v>5.2667189978999703E-8</v>
      </c>
      <c r="V108" s="60">
        <f t="shared" si="250"/>
        <v>5.4788353739187724E-8</v>
      </c>
      <c r="W108" s="60">
        <f t="shared" si="251"/>
        <v>4.9445328942077266E-8</v>
      </c>
      <c r="X108" s="60">
        <f t="shared" ref="X108:X152" si="258">T108</f>
        <v>1.8845472105890784E-8</v>
      </c>
      <c r="Y108" s="60">
        <f t="shared" ref="Y108:Y152" si="259">SUM(U108:W108)</f>
        <v>1.5690087266026469E-7</v>
      </c>
      <c r="Z108" s="60"/>
    </row>
    <row r="109" spans="1:31">
      <c r="A109" s="4"/>
      <c r="B109" s="107" t="s">
        <v>54</v>
      </c>
      <c r="C109" s="57">
        <f>'Ind dose in plume'!C8+'Ind dose in plume'!H8+'Ind dose deposit'!C8+'Ind dose food'!W109</f>
        <v>4.6168000033688995E-15</v>
      </c>
      <c r="D109" s="57">
        <f>'Ind dose in plume'!D8+'Ind dose in plume'!I8+'Ind dose deposit'!D8+'Ind dose food'!X109</f>
        <v>1.1651548899785129E-15</v>
      </c>
      <c r="E109" s="57">
        <f>'Ind dose in plume'!E8+'Ind dose in plume'!J8+'Ind dose deposit'!E8+'Ind dose food'!Y109</f>
        <v>1.3567678573897559E-16</v>
      </c>
      <c r="F109" s="57">
        <f>'Ind dose in plume'!F8+'Ind dose in plume'!K8+'Ind dose deposit'!F8+'Ind dose food'!Z109</f>
        <v>4.5165167819901423E-17</v>
      </c>
      <c r="G109" s="57">
        <f>'Ind dose in plume'!G8+'Ind dose in plume'!L8+'Ind dose deposit'!G8+'Ind dose food'!AA109</f>
        <v>2.4456364469828925E-17</v>
      </c>
      <c r="H109" s="60">
        <f t="shared" si="240"/>
        <v>5.3791510695155522E-9</v>
      </c>
      <c r="I109" s="60">
        <f t="shared" si="241"/>
        <v>1.2136126318523351E-8</v>
      </c>
      <c r="J109" s="60">
        <f t="shared" si="242"/>
        <v>8.3030745922139679E-9</v>
      </c>
      <c r="K109" s="60">
        <f t="shared" si="243"/>
        <v>4.3925904198192054E-9</v>
      </c>
      <c r="L109" s="60">
        <f t="shared" si="254"/>
        <v>5.3791510695155522E-9</v>
      </c>
      <c r="M109" s="60">
        <f t="shared" si="255"/>
        <v>2.4831791330556523E-8</v>
      </c>
      <c r="N109" s="57">
        <f t="shared" si="244"/>
        <v>3.8465676494211547E-9</v>
      </c>
      <c r="O109" s="57">
        <f t="shared" si="245"/>
        <v>8.6923561901081031E-9</v>
      </c>
      <c r="P109" s="57">
        <f t="shared" si="246"/>
        <v>5.657069071825083E-9</v>
      </c>
      <c r="Q109" s="57">
        <f t="shared" si="247"/>
        <v>3.7284211287080466E-9</v>
      </c>
      <c r="R109" s="57">
        <f t="shared" si="256"/>
        <v>3.8465676494211547E-9</v>
      </c>
      <c r="S109" s="57">
        <f t="shared" si="257"/>
        <v>1.8077846390641234E-8</v>
      </c>
      <c r="T109" s="60">
        <f t="shared" si="248"/>
        <v>4.6910778182766148E-9</v>
      </c>
      <c r="U109" s="60">
        <f t="shared" si="249"/>
        <v>1.3110092720055402E-8</v>
      </c>
      <c r="V109" s="60">
        <f t="shared" si="250"/>
        <v>1.363809988317868E-8</v>
      </c>
      <c r="W109" s="60">
        <f t="shared" si="251"/>
        <v>1.2308096316943161E-8</v>
      </c>
      <c r="X109" s="60">
        <f t="shared" si="258"/>
        <v>4.6910778182766148E-9</v>
      </c>
      <c r="Y109" s="60">
        <f t="shared" si="259"/>
        <v>3.9056288920177242E-8</v>
      </c>
      <c r="Z109" s="60"/>
    </row>
    <row r="110" spans="1:31">
      <c r="A110" s="4" t="s">
        <v>9</v>
      </c>
      <c r="B110" s="107"/>
      <c r="C110" s="57">
        <f>'Ind dose in plume'!C9+'Ind dose in plume'!H9+'Ind dose deposit'!C9+'Ind dose food'!W110</f>
        <v>3.7298996899480963E-12</v>
      </c>
      <c r="D110" s="57">
        <f>'Ind dose in plume'!D9+'Ind dose in plume'!I9+'Ind dose deposit'!D9+'Ind dose food'!X110</f>
        <v>4.968657802574828E-13</v>
      </c>
      <c r="E110" s="57">
        <f>'Ind dose in plume'!E9+'Ind dose in plume'!J9+'Ind dose deposit'!E9+'Ind dose food'!Y110</f>
        <v>4.0441488188005224E-14</v>
      </c>
      <c r="F110" s="57">
        <f>'Ind dose in plume'!F9+'Ind dose in plume'!K9+'Ind dose deposit'!F9+'Ind dose food'!Z110</f>
        <v>1.1212713917436806E-14</v>
      </c>
      <c r="G110" s="57">
        <f>'Ind dose in plume'!G9+'Ind dose in plume'!L9+'Ind dose deposit'!G9+'Ind dose food'!AA110</f>
        <v>5.4843110160033443E-15</v>
      </c>
      <c r="H110" s="60">
        <f t="shared" si="240"/>
        <v>2.2938719274713824E-6</v>
      </c>
      <c r="I110" s="60">
        <f t="shared" si="241"/>
        <v>3.6174427812797855E-6</v>
      </c>
      <c r="J110" s="60">
        <f t="shared" si="242"/>
        <v>2.0613230179698396E-6</v>
      </c>
      <c r="K110" s="60">
        <f t="shared" si="243"/>
        <v>9.8503324391999201E-7</v>
      </c>
      <c r="L110" s="60">
        <f t="shared" si="254"/>
        <v>2.2938719274713824E-6</v>
      </c>
      <c r="M110" s="60">
        <f t="shared" si="255"/>
        <v>6.6637990431696163E-6</v>
      </c>
      <c r="N110" s="57">
        <f t="shared" si="244"/>
        <v>1.6403208302014502E-6</v>
      </c>
      <c r="O110" s="57">
        <f t="shared" si="245"/>
        <v>2.590950384574206E-6</v>
      </c>
      <c r="P110" s="57">
        <f t="shared" si="246"/>
        <v>1.4044251394457203E-6</v>
      </c>
      <c r="Q110" s="57">
        <f t="shared" si="247"/>
        <v>8.3609406024754906E-7</v>
      </c>
      <c r="R110" s="57">
        <f t="shared" si="256"/>
        <v>1.6403208302014502E-6</v>
      </c>
      <c r="S110" s="57">
        <f t="shared" si="257"/>
        <v>4.8314695842674752E-6</v>
      </c>
      <c r="T110" s="60">
        <f t="shared" si="248"/>
        <v>2.0004516656747363E-6</v>
      </c>
      <c r="U110" s="60">
        <f t="shared" si="249"/>
        <v>3.9077551623443772E-6</v>
      </c>
      <c r="V110" s="60">
        <f t="shared" si="250"/>
        <v>3.3857975016784653E-6</v>
      </c>
      <c r="W110" s="60">
        <f t="shared" si="251"/>
        <v>2.7600761470624971E-6</v>
      </c>
      <c r="X110" s="60">
        <f t="shared" si="258"/>
        <v>2.0004516656747363E-6</v>
      </c>
      <c r="Y110" s="60">
        <f t="shared" si="259"/>
        <v>1.005362881108534E-5</v>
      </c>
      <c r="Z110" s="60"/>
    </row>
    <row r="111" spans="1:31">
      <c r="A111" s="4" t="s">
        <v>268</v>
      </c>
      <c r="B111" s="107"/>
      <c r="C111" s="57">
        <f>'Ind dose in plume'!C10+'Ind dose in plume'!H10+'Ind dose deposit'!C10+'Ind dose food'!W111</f>
        <v>1.3758528812555505E-11</v>
      </c>
      <c r="D111" s="57">
        <f>'Ind dose in plume'!D10+'Ind dose in plume'!I10+'Ind dose deposit'!D10+'Ind dose food'!X111</f>
        <v>2.0253168427054018E-12</v>
      </c>
      <c r="E111" s="57">
        <f>'Ind dose in plume'!E10+'Ind dose in plume'!J10+'Ind dose deposit'!E10+'Ind dose food'!Y111</f>
        <v>1.5723073174543554E-13</v>
      </c>
      <c r="F111" s="57">
        <f>'Ind dose in plume'!F10+'Ind dose in plume'!K10+'Ind dose deposit'!F10+'Ind dose food'!Z111</f>
        <v>4.1927334136233045E-14</v>
      </c>
      <c r="G111" s="57">
        <f>'Ind dose in plume'!G10+'Ind dose in plume'!L10+'Ind dose deposit'!G10+'Ind dose food'!AA111</f>
        <v>1.9838576143983556E-14</v>
      </c>
      <c r="H111" s="60">
        <f t="shared" si="240"/>
        <v>9.3502463528669004E-6</v>
      </c>
      <c r="I111" s="60">
        <f t="shared" si="241"/>
        <v>1.4064101026741146E-5</v>
      </c>
      <c r="J111" s="60">
        <f t="shared" si="242"/>
        <v>7.7078376897434001E-6</v>
      </c>
      <c r="K111" s="60">
        <f t="shared" si="243"/>
        <v>3.5631927067664268E-6</v>
      </c>
      <c r="L111" s="60">
        <f t="shared" ref="L111" si="260">H111</f>
        <v>9.3502463528669004E-6</v>
      </c>
      <c r="M111" s="60">
        <f t="shared" ref="M111" si="261">SUM(I111:K111)</f>
        <v>2.5335131423250975E-5</v>
      </c>
      <c r="N111" s="57">
        <f t="shared" si="244"/>
        <v>6.6862511705392758E-6</v>
      </c>
      <c r="O111" s="57">
        <f t="shared" si="245"/>
        <v>1.007324515331625E-5</v>
      </c>
      <c r="P111" s="57">
        <f t="shared" si="246"/>
        <v>5.2515209541997372E-6</v>
      </c>
      <c r="Q111" s="57">
        <f t="shared" si="247"/>
        <v>3.0244301662236842E-6</v>
      </c>
      <c r="R111" s="57">
        <f t="shared" ref="R111" si="262">N111</f>
        <v>6.6862511705392758E-6</v>
      </c>
      <c r="S111" s="57">
        <f t="shared" ref="S111" si="263">SUM(O111:Q111)</f>
        <v>1.8349196273739669E-5</v>
      </c>
      <c r="T111" s="60">
        <f t="shared" si="248"/>
        <v>8.1542110817322732E-6</v>
      </c>
      <c r="U111" s="60">
        <f t="shared" si="249"/>
        <v>1.5192794112844834E-5</v>
      </c>
      <c r="V111" s="60">
        <f t="shared" si="250"/>
        <v>1.2660401773895179E-5</v>
      </c>
      <c r="W111" s="60">
        <f t="shared" si="251"/>
        <v>9.9841129809948613E-6</v>
      </c>
      <c r="X111" s="60">
        <f t="shared" ref="X111" si="264">T111</f>
        <v>8.1542110817322732E-6</v>
      </c>
      <c r="Y111" s="60">
        <f t="shared" ref="Y111" si="265">SUM(U111:W111)</f>
        <v>3.7837308867734879E-5</v>
      </c>
      <c r="Z111" s="60"/>
    </row>
    <row r="112" spans="1:31">
      <c r="A112" s="4" t="s">
        <v>19</v>
      </c>
      <c r="B112" s="107"/>
      <c r="C112" s="57">
        <f>'Ind dose in plume'!C11+'Ind dose in plume'!H11+'Ind dose deposit'!C11+'Ind dose food'!W112</f>
        <v>4.1514665749482462E-14</v>
      </c>
      <c r="D112" s="57">
        <f>'Ind dose in plume'!D11+'Ind dose in plume'!I11+'Ind dose deposit'!D11+'Ind dose food'!X112</f>
        <v>2.4457127441579842E-16</v>
      </c>
      <c r="E112" s="57">
        <f>'Ind dose in plume'!E11+'Ind dose in plume'!J11+'Ind dose deposit'!E11+'Ind dose food'!Y112</f>
        <v>5.4142026507976676E-23</v>
      </c>
      <c r="F112" s="57">
        <f>'Ind dose in plume'!F11+'Ind dose in plume'!K11+'Ind dose deposit'!F11+'Ind dose food'!Z112</f>
        <v>9.0791565916112163E-34</v>
      </c>
      <c r="G112" s="57">
        <f>'Ind dose in plume'!G11+'Ind dose in plume'!L11+'Ind dose deposit'!G11+'Ind dose food'!AA112</f>
        <v>1.7768392090976094E-45</v>
      </c>
      <c r="H112" s="60">
        <f t="shared" si="240"/>
        <v>1.1291081071382577E-9</v>
      </c>
      <c r="I112" s="60">
        <f t="shared" si="241"/>
        <v>4.8429395586196305E-15</v>
      </c>
      <c r="J112" s="60">
        <f t="shared" si="242"/>
        <v>1.6690940840769267E-25</v>
      </c>
      <c r="K112" s="60">
        <f t="shared" si="243"/>
        <v>3.1913684051732193E-37</v>
      </c>
      <c r="L112" s="60">
        <f t="shared" si="254"/>
        <v>1.1291081071382577E-9</v>
      </c>
      <c r="M112" s="60">
        <f t="shared" si="255"/>
        <v>4.8429395587865401E-15</v>
      </c>
      <c r="N112" s="57">
        <f t="shared" si="244"/>
        <v>8.0741192457499181E-10</v>
      </c>
      <c r="O112" s="57">
        <f t="shared" si="245"/>
        <v>3.4686978815006928E-15</v>
      </c>
      <c r="P112" s="57">
        <f t="shared" si="246"/>
        <v>1.1371908581734292E-25</v>
      </c>
      <c r="Q112" s="57">
        <f t="shared" si="247"/>
        <v>2.7088265133148645E-37</v>
      </c>
      <c r="R112" s="57">
        <f t="shared" si="256"/>
        <v>8.0741192457499181E-10</v>
      </c>
      <c r="S112" s="57">
        <f t="shared" si="257"/>
        <v>3.4686978816144119E-15</v>
      </c>
      <c r="T112" s="60">
        <f t="shared" si="248"/>
        <v>9.8467842367357067E-10</v>
      </c>
      <c r="U112" s="60">
        <f t="shared" si="249"/>
        <v>5.231602323899739E-15</v>
      </c>
      <c r="V112" s="60">
        <f t="shared" si="250"/>
        <v>2.7415473124147938E-25</v>
      </c>
      <c r="W112" s="60">
        <f t="shared" si="251"/>
        <v>8.9422563816769391E-37</v>
      </c>
      <c r="X112" s="60">
        <f t="shared" si="258"/>
        <v>9.8467842367357067E-10</v>
      </c>
      <c r="Y112" s="60">
        <f t="shared" si="259"/>
        <v>5.2316023241738934E-15</v>
      </c>
      <c r="Z112" s="60"/>
    </row>
    <row r="113" spans="1:26">
      <c r="A113" s="4" t="s">
        <v>262</v>
      </c>
      <c r="B113" s="107"/>
      <c r="C113" s="57">
        <f>'Ind dose in plume'!C12+'Ind dose in plume'!H12+'Ind dose deposit'!C12+'Ind dose food'!W113</f>
        <v>1.9358298222594692E-12</v>
      </c>
      <c r="D113" s="57">
        <f>'Ind dose in plume'!D12+'Ind dose in plume'!I12+'Ind dose deposit'!D12+'Ind dose food'!X113</f>
        <v>2.2420680566852387E-13</v>
      </c>
      <c r="E113" s="57">
        <f>'Ind dose in plume'!E12+'Ind dose in plume'!J12+'Ind dose deposit'!E12+'Ind dose food'!Y113</f>
        <v>1.7550130828412249E-14</v>
      </c>
      <c r="F113" s="57">
        <f>'Ind dose in plume'!F12+'Ind dose in plume'!K12+'Ind dose deposit'!F12+'Ind dose food'!Z113</f>
        <v>4.7500366733808653E-15</v>
      </c>
      <c r="G113" s="57">
        <f>'Ind dose in plume'!G12+'Ind dose in plume'!L12+'Ind dose deposit'!G12+'Ind dose food'!AA113</f>
        <v>2.2849906296569461E-15</v>
      </c>
      <c r="H113" s="60">
        <f t="shared" ref="H113:H114" si="266">D113*VLOOKUP($B$104,Other_pop_inland,3,FALSE)</f>
        <v>1.035091805285001E-6</v>
      </c>
      <c r="I113" s="60">
        <f t="shared" ref="I113:I114" si="267">E113*VLOOKUP($B$104,Other_pop_inland,4,FALSE)</f>
        <v>1.569838226046923E-6</v>
      </c>
      <c r="J113" s="60">
        <f t="shared" ref="J113:J114" si="268">F113*VLOOKUP($B$104,Other_pop_inland,5,FALSE)</f>
        <v>8.7323729144773719E-7</v>
      </c>
      <c r="K113" s="60">
        <f t="shared" ref="K113:K114" si="269">G113*VLOOKUP($B$104,Other_pop_inland,6,FALSE)</f>
        <v>4.1040555973027519E-7</v>
      </c>
      <c r="L113" s="60">
        <f t="shared" ref="L113:L114" si="270">H113</f>
        <v>1.035091805285001E-6</v>
      </c>
      <c r="M113" s="60">
        <f t="shared" ref="M113:M114" si="271">SUM(I113:K113)</f>
        <v>2.8534810772249353E-6</v>
      </c>
      <c r="N113" s="57">
        <f t="shared" ref="N113:N114" si="272">D113*VLOOKUP($B$104,Other_pop_coastal,3,FALSE)</f>
        <v>7.4018197312848586E-7</v>
      </c>
      <c r="O113" s="57">
        <f t="shared" ref="O113:O114" si="273">E113*VLOOKUP($B$104,Other_pop_coastal,4,FALSE)</f>
        <v>1.1243779657121768E-6</v>
      </c>
      <c r="P113" s="57">
        <f t="shared" ref="P113:P114" si="274">F113*VLOOKUP($B$104,Other_pop_coastal,5,FALSE)</f>
        <v>5.9495595504412864E-7</v>
      </c>
      <c r="Q113" s="57">
        <f t="shared" ref="Q113:Q114" si="275">G113*VLOOKUP($B$104,Other_pop_coastal,6,FALSE)</f>
        <v>3.4835134032382431E-7</v>
      </c>
      <c r="R113" s="57">
        <f t="shared" ref="R113:R114" si="276">N113</f>
        <v>7.4018197312848586E-7</v>
      </c>
      <c r="S113" s="57">
        <f t="shared" ref="S113:S114" si="277">SUM(O113:Q113)</f>
        <v>2.0676852610801297E-6</v>
      </c>
      <c r="T113" s="60">
        <f t="shared" ref="T113:T114" si="278">D113*VLOOKUP($B$104,Other_pop_generic,3,FALSE)</f>
        <v>9.0268820207900767E-7</v>
      </c>
      <c r="U113" s="60">
        <f t="shared" ref="U113:U114" si="279">E113*VLOOKUP($B$104,Other_pop_generic,4,FALSE)</f>
        <v>1.6958232107019293E-6</v>
      </c>
      <c r="V113" s="60">
        <f t="shared" ref="V113:V114" si="280">F113*VLOOKUP($B$104,Other_pop_generic,5,FALSE)</f>
        <v>1.4343237881601524E-6</v>
      </c>
      <c r="W113" s="60">
        <f t="shared" ref="W113:W114" si="281">G113*VLOOKUP($B$104,Other_pop_generic,6,FALSE)</f>
        <v>1.149961793701017E-6</v>
      </c>
      <c r="X113" s="60">
        <f t="shared" ref="X113:X114" si="282">T113</f>
        <v>9.0268820207900767E-7</v>
      </c>
      <c r="Y113" s="60">
        <f t="shared" ref="Y113:Y114" si="283">SUM(U113:W113)</f>
        <v>4.2801087925630986E-6</v>
      </c>
      <c r="Z113" s="60"/>
    </row>
    <row r="114" spans="1:26">
      <c r="A114" s="4" t="s">
        <v>261</v>
      </c>
      <c r="B114" s="107"/>
      <c r="C114" s="57">
        <f>'Ind dose in plume'!C13+'Ind dose in plume'!H13+'Ind dose deposit'!C13+'Ind dose food'!W114</f>
        <v>7.9203931681108733E-12</v>
      </c>
      <c r="D114" s="57">
        <f>'Ind dose in plume'!D13+'Ind dose in plume'!I13+'Ind dose deposit'!D13+'Ind dose food'!X114</f>
        <v>5.8716218303580049E-13</v>
      </c>
      <c r="E114" s="57">
        <f>'Ind dose in plume'!E13+'Ind dose in plume'!J13+'Ind dose deposit'!E13+'Ind dose food'!Y114</f>
        <v>4.5460260257271548E-14</v>
      </c>
      <c r="F114" s="57">
        <f>'Ind dose in plume'!F13+'Ind dose in plume'!K13+'Ind dose deposit'!F13+'Ind dose food'!Z114</f>
        <v>1.2063813525971405E-14</v>
      </c>
      <c r="G114" s="57">
        <f>'Ind dose in plume'!G13+'Ind dose in plume'!L13+'Ind dose deposit'!G13+'Ind dose food'!AA114</f>
        <v>5.6774932246287432E-15</v>
      </c>
      <c r="H114" s="60">
        <f t="shared" si="266"/>
        <v>2.7107418181237333E-6</v>
      </c>
      <c r="I114" s="60">
        <f t="shared" si="267"/>
        <v>4.0663659442567804E-6</v>
      </c>
      <c r="J114" s="60">
        <f t="shared" si="268"/>
        <v>2.2177874766705338E-6</v>
      </c>
      <c r="K114" s="60">
        <f t="shared" si="269"/>
        <v>1.0197305645268342E-6</v>
      </c>
      <c r="L114" s="60">
        <f t="shared" si="270"/>
        <v>2.7107418181237333E-6</v>
      </c>
      <c r="M114" s="60">
        <f t="shared" si="271"/>
        <v>7.303883985454148E-6</v>
      </c>
      <c r="N114" s="57">
        <f t="shared" si="272"/>
        <v>1.9384195849451946E-6</v>
      </c>
      <c r="O114" s="57">
        <f t="shared" si="273"/>
        <v>2.9124862628412329E-6</v>
      </c>
      <c r="P114" s="57">
        <f t="shared" si="274"/>
        <v>1.5110278491197443E-6</v>
      </c>
      <c r="Q114" s="57">
        <f t="shared" si="275"/>
        <v>8.6554506999259897E-7</v>
      </c>
      <c r="R114" s="57">
        <f t="shared" si="276"/>
        <v>1.9384195849451946E-6</v>
      </c>
      <c r="S114" s="57">
        <f t="shared" si="277"/>
        <v>5.2890591819535761E-6</v>
      </c>
      <c r="T114" s="60">
        <f t="shared" si="278"/>
        <v>2.3639977107429145E-6</v>
      </c>
      <c r="U114" s="60">
        <f t="shared" si="279"/>
        <v>4.3927059725403811E-6</v>
      </c>
      <c r="V114" s="60">
        <f t="shared" si="280"/>
        <v>3.642796025806931E-6</v>
      </c>
      <c r="W114" s="60">
        <f t="shared" si="281"/>
        <v>2.8572984972370097E-6</v>
      </c>
      <c r="X114" s="60">
        <f t="shared" si="282"/>
        <v>2.3639977107429145E-6</v>
      </c>
      <c r="Y114" s="60">
        <f t="shared" si="283"/>
        <v>1.0892800495584322E-5</v>
      </c>
      <c r="Z114" s="60"/>
    </row>
    <row r="115" spans="1:26">
      <c r="A115" s="4" t="s">
        <v>10</v>
      </c>
      <c r="B115" s="107"/>
      <c r="C115" s="57">
        <f>'Ind dose in plume'!C14+'Ind dose in plume'!H14+'Ind dose deposit'!C14+'Ind dose food'!W115</f>
        <v>3.0437504723472618E-10</v>
      </c>
      <c r="D115" s="57">
        <f>'Ind dose in plume'!D14+'Ind dose in plume'!I14+'Ind dose deposit'!D14+'Ind dose food'!X115</f>
        <v>2.3911723152282087E-11</v>
      </c>
      <c r="E115" s="57">
        <f>'Ind dose in plume'!E14+'Ind dose in plume'!J14+'Ind dose deposit'!E14+'Ind dose food'!Y115</f>
        <v>1.8767642739185258E-12</v>
      </c>
      <c r="F115" s="57">
        <f>'Ind dose in plume'!F14+'Ind dose in plume'!K14+'Ind dose deposit'!F14+'Ind dose food'!Z115</f>
        <v>5.1041972369834376E-13</v>
      </c>
      <c r="G115" s="57">
        <f>'Ind dose in plume'!G14+'Ind dose in plume'!L14+'Ind dose deposit'!G14+'Ind dose food'!AA115</f>
        <v>2.4685929382225988E-13</v>
      </c>
      <c r="H115" s="60">
        <f>D115*VLOOKUP($B$104,Other_pop_inland,3,FALSE)</f>
        <v>1.1039285186446757E-4</v>
      </c>
      <c r="I115" s="60">
        <f>E115*VLOOKUP($B$104,Other_pop_inland,4,FALSE)</f>
        <v>1.6787432112510598E-4</v>
      </c>
      <c r="J115" s="60">
        <f>F115*VLOOKUP($B$104,Other_pop_inland,5,FALSE)</f>
        <v>9.3834546482901598E-5</v>
      </c>
      <c r="K115" s="60">
        <f>G115*VLOOKUP($B$104,Other_pop_inland,6,FALSE)</f>
        <v>4.4338224122588823E-5</v>
      </c>
      <c r="L115" s="60">
        <f t="shared" si="254"/>
        <v>1.1039285186446757E-4</v>
      </c>
      <c r="M115" s="60">
        <f t="shared" si="255"/>
        <v>3.0604709173059642E-4</v>
      </c>
      <c r="N115" s="57">
        <f>D115*VLOOKUP($B$104,Other_pop_coastal,3,FALSE)</f>
        <v>7.8940629705617348E-5</v>
      </c>
      <c r="O115" s="57">
        <f>E115*VLOOKUP($B$104,Other_pop_coastal,4,FALSE)</f>
        <v>1.2023798666010917E-4</v>
      </c>
      <c r="P115" s="57">
        <f>F115*VLOOKUP($B$104,Other_pop_coastal,5,FALSE)</f>
        <v>6.393155991576048E-5</v>
      </c>
      <c r="Q115" s="57">
        <f>G115*VLOOKUP($B$104,Other_pop_coastal,6,FALSE)</f>
        <v>3.7634187535940816E-5</v>
      </c>
      <c r="R115" s="57">
        <f t="shared" si="256"/>
        <v>7.8940629705617348E-5</v>
      </c>
      <c r="S115" s="57">
        <f t="shared" si="257"/>
        <v>2.2180373411181048E-4</v>
      </c>
      <c r="T115" s="60">
        <f>D115*VLOOKUP($B$104,Other_pop_generic,3,FALSE)</f>
        <v>9.6271967822673322E-5</v>
      </c>
      <c r="U115" s="60">
        <f>E115*VLOOKUP($B$104,Other_pop_generic,4,FALSE)</f>
        <v>1.813468200233994E-4</v>
      </c>
      <c r="V115" s="60">
        <f>F115*VLOOKUP($B$104,Other_pop_generic,5,FALSE)</f>
        <v>1.5412663143200226E-4</v>
      </c>
      <c r="W115" s="60">
        <f>G115*VLOOKUP($B$104,Other_pop_generic,6,FALSE)</f>
        <v>1.2423628903818836E-4</v>
      </c>
      <c r="X115" s="60">
        <f t="shared" si="258"/>
        <v>9.6271967822673322E-5</v>
      </c>
      <c r="Y115" s="60">
        <f t="shared" si="259"/>
        <v>4.5970974049359004E-4</v>
      </c>
      <c r="Z115" s="60"/>
    </row>
    <row r="116" spans="1:26">
      <c r="A116" s="4" t="s">
        <v>260</v>
      </c>
      <c r="B116" s="107"/>
      <c r="C116" s="57">
        <f>'Ind dose in plume'!C15+'Ind dose in plume'!H15+'Ind dose deposit'!C15+'Ind dose food'!W116</f>
        <v>6.6680426592618515E-11</v>
      </c>
      <c r="D116" s="57">
        <f>'Ind dose in plume'!D15+'Ind dose in plume'!I15+'Ind dose deposit'!D15+'Ind dose food'!X116</f>
        <v>9.0824373506564962E-12</v>
      </c>
      <c r="E116" s="57">
        <f>'Ind dose in plume'!E15+'Ind dose in plume'!J15+'Ind dose deposit'!E15+'Ind dose food'!Y116</f>
        <v>7.1030029315765273E-13</v>
      </c>
      <c r="F116" s="57">
        <f>'Ind dose in plume'!F15+'Ind dose in plume'!K15+'Ind dose deposit'!F15+'Ind dose food'!Z116</f>
        <v>1.9193449179621546E-13</v>
      </c>
      <c r="G116" s="57">
        <f>'Ind dose in plume'!G15+'Ind dose in plume'!L15+'Ind dose deposit'!G15+'Ind dose food'!AA116</f>
        <v>9.2162982354046948E-14</v>
      </c>
      <c r="H116" s="60">
        <f t="shared" ref="H116" si="284">D116*VLOOKUP($B$104,Other_pop_inland,3,FALSE)</f>
        <v>4.1930736427234033E-5</v>
      </c>
      <c r="I116" s="60">
        <f t="shared" ref="I116" si="285">E116*VLOOKUP($B$104,Other_pop_inland,4,FALSE)</f>
        <v>6.353551224621255E-5</v>
      </c>
      <c r="J116" s="60">
        <f t="shared" ref="J116" si="286">F116*VLOOKUP($B$104,Other_pop_inland,5,FALSE)</f>
        <v>3.5284855102441088E-5</v>
      </c>
      <c r="K116" s="60">
        <f t="shared" ref="K116" si="287">G116*VLOOKUP($B$104,Other_pop_inland,6,FALSE)</f>
        <v>1.6553328433168583E-5</v>
      </c>
      <c r="L116" s="60">
        <f t="shared" ref="L116" si="288">H116</f>
        <v>4.1930736427234033E-5</v>
      </c>
      <c r="M116" s="60">
        <f t="shared" ref="M116" si="289">SUM(I116:K116)</f>
        <v>1.1537369578182223E-4</v>
      </c>
      <c r="N116" s="57">
        <f t="shared" ref="N116" si="290">D116*VLOOKUP($B$104,Other_pop_coastal,3,FALSE)</f>
        <v>2.9984176345493373E-5</v>
      </c>
      <c r="O116" s="57">
        <f t="shared" ref="O116" si="291">E116*VLOOKUP($B$104,Other_pop_coastal,4,FALSE)</f>
        <v>4.5506555277207442E-5</v>
      </c>
      <c r="P116" s="57">
        <f t="shared" ref="P116" si="292">F116*VLOOKUP($B$104,Other_pop_coastal,5,FALSE)</f>
        <v>2.4040355206615623E-5</v>
      </c>
      <c r="Q116" s="57">
        <f t="shared" ref="Q116" si="293">G116*VLOOKUP($B$104,Other_pop_coastal,6,FALSE)</f>
        <v>1.4050428922806252E-5</v>
      </c>
      <c r="R116" s="57">
        <f t="shared" ref="R116" si="294">N116</f>
        <v>2.9984176345493373E-5</v>
      </c>
      <c r="S116" s="57">
        <f t="shared" ref="S116" si="295">SUM(O116:Q116)</f>
        <v>8.3597339406629313E-5</v>
      </c>
      <c r="T116" s="60">
        <f t="shared" ref="T116" si="296">D116*VLOOKUP($B$104,Other_pop_generic,3,FALSE)</f>
        <v>3.6567172963877301E-5</v>
      </c>
      <c r="U116" s="60">
        <f t="shared" ref="U116" si="297">E116*VLOOKUP($B$104,Other_pop_generic,4,FALSE)</f>
        <v>6.8634458368542362E-5</v>
      </c>
      <c r="V116" s="60">
        <f t="shared" ref="V116" si="298">F116*VLOOKUP($B$104,Other_pop_generic,5,FALSE)</f>
        <v>5.7956648817996988E-5</v>
      </c>
      <c r="W116" s="60">
        <f t="shared" ref="W116" si="299">G116*VLOOKUP($B$104,Other_pop_generic,6,FALSE)</f>
        <v>4.6382644692335897E-5</v>
      </c>
      <c r="X116" s="60">
        <f t="shared" ref="X116" si="300">T116</f>
        <v>3.6567172963877301E-5</v>
      </c>
      <c r="Y116" s="60">
        <f t="shared" ref="Y116" si="301">SUM(U116:W116)</f>
        <v>1.7297375187887525E-4</v>
      </c>
      <c r="Z116" s="60"/>
    </row>
    <row r="117" spans="1:26">
      <c r="A117" s="4" t="s">
        <v>14</v>
      </c>
      <c r="B117" s="107"/>
      <c r="C117" s="57">
        <f>'Ind dose in plume'!C16+'Ind dose in plume'!H16+'Ind dose deposit'!C16+'Ind dose food'!W117</f>
        <v>8.6735976417662379E-17</v>
      </c>
      <c r="D117" s="57">
        <f>'Ind dose in plume'!D16+'Ind dose in plume'!I16+'Ind dose deposit'!D16+'Ind dose food'!X117</f>
        <v>5.4724176732414655E-18</v>
      </c>
      <c r="E117" s="57">
        <f>'Ind dose in plume'!E16+'Ind dose in plume'!J16+'Ind dose deposit'!E16+'Ind dose food'!Y117</f>
        <v>6.3721564538000207E-19</v>
      </c>
      <c r="F117" s="57">
        <f>'Ind dose in plume'!F16+'Ind dose in plume'!K16+'Ind dose deposit'!F16+'Ind dose food'!Z117</f>
        <v>2.1210849831107623E-19</v>
      </c>
      <c r="G117" s="57">
        <f>'Ind dose in plume'!G16+'Ind dose in plume'!L16+'Ind dose deposit'!G16+'Ind dose food'!AA117</f>
        <v>1.1484628669880606E-19</v>
      </c>
      <c r="H117" s="60">
        <f>D117*VLOOKUP($B$104,Other_pop_inland,3,FALSE)</f>
        <v>2.5264419033932474E-11</v>
      </c>
      <c r="I117" s="60">
        <f>E117*VLOOKUP($B$104,Other_pop_inland,4,FALSE)</f>
        <v>5.6998177855930352E-11</v>
      </c>
      <c r="J117" s="60">
        <f>F117*VLOOKUP($B$104,Other_pop_inland,5,FALSE)</f>
        <v>3.8993604322296526E-11</v>
      </c>
      <c r="K117" s="60">
        <f>G117*VLOOKUP($B$104,Other_pop_inland,6,FALSE)</f>
        <v>2.0627460771094492E-11</v>
      </c>
      <c r="L117" s="60">
        <f t="shared" si="254"/>
        <v>2.5264419033932474E-11</v>
      </c>
      <c r="M117" s="60">
        <f t="shared" si="255"/>
        <v>1.1661924294932137E-10</v>
      </c>
      <c r="N117" s="57">
        <f>D117*VLOOKUP($B$104,Other_pop_coastal,3,FALSE)</f>
        <v>1.8066288840275478E-11</v>
      </c>
      <c r="O117" s="57">
        <f>E117*VLOOKUP($B$104,Other_pop_coastal,4,FALSE)</f>
        <v>4.0824267242066899E-11</v>
      </c>
      <c r="P117" s="57">
        <f>F117*VLOOKUP($B$104,Other_pop_coastal,5,FALSE)</f>
        <v>2.6567208395008485E-11</v>
      </c>
      <c r="Q117" s="57">
        <f>G117*VLOOKUP($B$104,Other_pop_coastal,6,FALSE)</f>
        <v>1.7508543529016425E-11</v>
      </c>
      <c r="R117" s="57">
        <f t="shared" si="256"/>
        <v>1.8066288840275478E-11</v>
      </c>
      <c r="S117" s="57">
        <f t="shared" si="257"/>
        <v>8.4900019166091809E-11</v>
      </c>
      <c r="T117" s="60">
        <f>D117*VLOOKUP($B$104,Other_pop_generic,3,FALSE)</f>
        <v>2.2032724902147028E-11</v>
      </c>
      <c r="U117" s="60">
        <f>E117*VLOOKUP($B$104,Other_pop_generic,4,FALSE)</f>
        <v>6.1572480126951787E-11</v>
      </c>
      <c r="V117" s="60">
        <f>F117*VLOOKUP($B$104,Other_pop_generic,5,FALSE)</f>
        <v>6.4048403353055617E-11</v>
      </c>
      <c r="W117" s="60">
        <f>G117*VLOOKUP($B$104,Other_pop_generic,6,FALSE)</f>
        <v>5.779841726173216E-11</v>
      </c>
      <c r="X117" s="60">
        <f t="shared" si="258"/>
        <v>2.2032724902147028E-11</v>
      </c>
      <c r="Y117" s="60">
        <f t="shared" si="259"/>
        <v>1.8341930074173956E-10</v>
      </c>
      <c r="Z117" s="60"/>
    </row>
    <row r="118" spans="1:26">
      <c r="A118" s="4" t="s">
        <v>21</v>
      </c>
      <c r="B118" s="107"/>
      <c r="C118" s="57">
        <f>'Ind dose in plume'!C17+'Ind dose in plume'!H17+'Ind dose deposit'!C17+'Ind dose food'!W118</f>
        <v>3.8215720029885755E-10</v>
      </c>
      <c r="D118" s="57">
        <f>'Ind dose in plume'!D17+'Ind dose in plume'!I17+'Ind dose deposit'!D17+'Ind dose food'!X118</f>
        <v>5.6499720066815577E-11</v>
      </c>
      <c r="E118" s="57">
        <f>'Ind dose in plume'!E17+'Ind dose in plume'!J17+'Ind dose deposit'!E17+'Ind dose food'!Y118</f>
        <v>4.4363984538076536E-12</v>
      </c>
      <c r="F118" s="57">
        <f>'Ind dose in plume'!F17+'Ind dose in plume'!K17+'Ind dose deposit'!F17+'Ind dose food'!Z118</f>
        <v>1.2074856479119163E-12</v>
      </c>
      <c r="G118" s="57">
        <f>'Ind dose in plume'!G17+'Ind dose in plume'!L17+'Ind dose deposit'!G17+'Ind dose food'!AA118</f>
        <v>5.8448692775943283E-13</v>
      </c>
      <c r="H118" s="60">
        <f>D118*VLOOKUP($B$104,Other_pop_inland,3,FALSE)</f>
        <v>2.6084131151897326E-4</v>
      </c>
      <c r="I118" s="60">
        <f>E118*VLOOKUP($B$104,Other_pop_inland,4,FALSE)</f>
        <v>3.9683053914833907E-4</v>
      </c>
      <c r="J118" s="60">
        <f>F118*VLOOKUP($B$104,Other_pop_inland,5,FALSE)</f>
        <v>2.2198175912063587E-4</v>
      </c>
      <c r="K118" s="60">
        <f>G118*VLOOKUP($B$104,Other_pop_inland,6,FALSE)</f>
        <v>1.0497928596676674E-4</v>
      </c>
      <c r="L118" s="60">
        <f t="shared" si="254"/>
        <v>2.6084131151897326E-4</v>
      </c>
      <c r="M118" s="60">
        <f t="shared" si="255"/>
        <v>7.237915842357416E-4</v>
      </c>
      <c r="N118" s="57">
        <f>D118*VLOOKUP($B$104,Other_pop_coastal,3,FALSE)</f>
        <v>1.865245533273022E-4</v>
      </c>
      <c r="O118" s="57">
        <f>E118*VLOOKUP($B$104,Other_pop_coastal,4,FALSE)</f>
        <v>2.8422515577521622E-4</v>
      </c>
      <c r="P118" s="57">
        <f>F118*VLOOKUP($B$104,Other_pop_coastal,5,FALSE)</f>
        <v>1.5124110112273867E-4</v>
      </c>
      <c r="Q118" s="57">
        <f>G118*VLOOKUP($B$104,Other_pop_coastal,6,FALSE)</f>
        <v>8.9106188027265968E-5</v>
      </c>
      <c r="R118" s="57">
        <f t="shared" si="256"/>
        <v>1.865245533273022E-4</v>
      </c>
      <c r="S118" s="57">
        <f t="shared" si="257"/>
        <v>5.2457244492522086E-4</v>
      </c>
      <c r="T118" s="60">
        <f>D118*VLOOKUP($B$104,Other_pop_generic,3,FALSE)</f>
        <v>2.2747583675262648E-4</v>
      </c>
      <c r="U118" s="60">
        <f>E118*VLOOKUP($B$104,Other_pop_generic,4,FALSE)</f>
        <v>4.2867757189077337E-4</v>
      </c>
      <c r="V118" s="60">
        <f>F118*VLOOKUP($B$104,Other_pop_generic,5,FALSE)</f>
        <v>3.6461305622495927E-4</v>
      </c>
      <c r="W118" s="60">
        <f>G118*VLOOKUP($B$104,Other_pop_generic,6,FALSE)</f>
        <v>2.9415334448962033E-4</v>
      </c>
      <c r="X118" s="60">
        <f t="shared" si="258"/>
        <v>2.2747583675262648E-4</v>
      </c>
      <c r="Y118" s="60">
        <f t="shared" si="259"/>
        <v>1.087443972605353E-3</v>
      </c>
      <c r="Z118" s="60"/>
    </row>
    <row r="119" spans="1:26">
      <c r="B119" s="107" t="s">
        <v>146</v>
      </c>
      <c r="C119" s="57">
        <f>'Ind dose in plume'!C18+'Ind dose in plume'!H18+'Ind dose deposit'!C18+'Ind dose food'!W119</f>
        <v>4.8481040627797706E-16</v>
      </c>
      <c r="D119" s="57">
        <f>'Ind dose in plume'!D18+'Ind dose in plume'!I18+'Ind dose deposit'!D18+'Ind dose food'!X119</f>
        <v>1.8431664544835171E-17</v>
      </c>
      <c r="E119" s="57">
        <f>'Ind dose in plume'!E18+'Ind dose in plume'!J18+'Ind dose deposit'!E18+'Ind dose food'!Y119</f>
        <v>1.4472674907257609E-18</v>
      </c>
      <c r="F119" s="57">
        <f>'Ind dose in plume'!F18+'Ind dose in plume'!K18+'Ind dose deposit'!F18+'Ind dose food'!Z119</f>
        <v>3.9391293228879485E-19</v>
      </c>
      <c r="G119" s="57">
        <f>'Ind dose in plume'!G18+'Ind dose in plume'!L18+'Ind dose deposit'!G18+'Ind dose food'!AA119</f>
        <v>1.9067469662793248E-19</v>
      </c>
      <c r="H119" s="60">
        <f>D119*VLOOKUP($B$104,Other_pop_inland,3,FALSE)</f>
        <v>8.5093157057539711E-11</v>
      </c>
      <c r="I119" s="60">
        <f>E119*VLOOKUP($B$104,Other_pop_inland,4,FALSE)</f>
        <v>1.294563472186865E-10</v>
      </c>
      <c r="J119" s="60">
        <f>F119*VLOOKUP($B$104,Other_pop_inland,5,FALSE)</f>
        <v>7.2416169749964012E-11</v>
      </c>
      <c r="K119" s="60">
        <f>G119*VLOOKUP($B$104,Other_pop_inland,6,FALSE)</f>
        <v>3.4246948140761345E-11</v>
      </c>
      <c r="L119" s="60">
        <f t="shared" si="254"/>
        <v>8.5093157057539711E-11</v>
      </c>
      <c r="M119" s="60">
        <f t="shared" si="255"/>
        <v>2.3611946510941185E-10</v>
      </c>
      <c r="N119" s="57">
        <f>D119*VLOOKUP($B$104,Other_pop_coastal,3,FALSE)</f>
        <v>6.0849115575057437E-11</v>
      </c>
      <c r="O119" s="57">
        <f>E119*VLOOKUP($B$104,Other_pop_coastal,4,FALSE)</f>
        <v>9.2721569598169002E-11</v>
      </c>
      <c r="P119" s="57">
        <f>F119*VLOOKUP($B$104,Other_pop_coastal,5,FALSE)</f>
        <v>4.9338744298010957E-11</v>
      </c>
      <c r="Q119" s="57">
        <f>G119*VLOOKUP($B$104,Other_pop_coastal,6,FALSE)</f>
        <v>2.9068734582141813E-11</v>
      </c>
      <c r="R119" s="57">
        <f t="shared" si="256"/>
        <v>6.0849115575057437E-11</v>
      </c>
      <c r="S119" s="57">
        <f t="shared" si="257"/>
        <v>1.7112904847832177E-10</v>
      </c>
      <c r="T119" s="60">
        <f>D119*VLOOKUP($B$104,Other_pop_generic,3,FALSE)</f>
        <v>7.4208479442408144E-11</v>
      </c>
      <c r="U119" s="60">
        <f>E119*VLOOKUP($B$104,Other_pop_generic,4,FALSE)</f>
        <v>1.3984566991909567E-10</v>
      </c>
      <c r="V119" s="60">
        <f>F119*VLOOKUP($B$104,Other_pop_generic,5,FALSE)</f>
        <v>1.1894617412366142E-10</v>
      </c>
      <c r="W119" s="60">
        <f>G119*VLOOKUP($B$104,Other_pop_generic,6,FALSE)</f>
        <v>9.5960400581850122E-11</v>
      </c>
      <c r="X119" s="60">
        <f t="shared" si="258"/>
        <v>7.4208479442408144E-11</v>
      </c>
      <c r="Y119" s="60">
        <f t="shared" si="259"/>
        <v>3.547522446246072E-10</v>
      </c>
      <c r="Z119" s="60"/>
    </row>
    <row r="120" spans="1:26">
      <c r="A120" s="4" t="s">
        <v>263</v>
      </c>
      <c r="B120" s="107"/>
      <c r="C120" s="57">
        <f>'Ind dose in plume'!C19+'Ind dose in plume'!H19+'Ind dose deposit'!C19+'Ind dose food'!W120</f>
        <v>2.8702146016052596E-11</v>
      </c>
      <c r="D120" s="57">
        <f>'Ind dose in plume'!D19+'Ind dose in plume'!I19+'Ind dose deposit'!D19+'Ind dose food'!X120</f>
        <v>3.1064303878364124E-12</v>
      </c>
      <c r="E120" s="57">
        <f>'Ind dose in plume'!E19+'Ind dose in plume'!J19+'Ind dose deposit'!E19+'Ind dose food'!Y120</f>
        <v>2.432786631207953E-13</v>
      </c>
      <c r="F120" s="57">
        <f>'Ind dose in plume'!F19+'Ind dose in plume'!K19+'Ind dose deposit'!F19+'Ind dose food'!Z120</f>
        <v>6.5902230625256295E-14</v>
      </c>
      <c r="G120" s="57">
        <f>'Ind dose in plume'!G19+'Ind dose in plume'!L19+'Ind dose deposit'!G19+'Ind dose food'!AA120</f>
        <v>3.173286108620536E-14</v>
      </c>
      <c r="H120" s="60">
        <f t="shared" ref="H120:H121" si="302">D120*VLOOKUP($B$104,Other_pop_inland,3,FALSE)</f>
        <v>1.4341405152935509E-5</v>
      </c>
      <c r="I120" s="60">
        <f t="shared" ref="I120:I121" si="303">E120*VLOOKUP($B$104,Other_pop_inland,4,FALSE)</f>
        <v>2.1760985640650482E-5</v>
      </c>
      <c r="J120" s="60">
        <f t="shared" ref="J120:J121" si="304">F120*VLOOKUP($B$104,Other_pop_inland,5,FALSE)</f>
        <v>1.2115334960267287E-5</v>
      </c>
      <c r="K120" s="60">
        <f t="shared" ref="K120:K121" si="305">G120*VLOOKUP($B$104,Other_pop_inland,6,FALSE)</f>
        <v>5.6995168587988564E-6</v>
      </c>
      <c r="L120" s="60">
        <f t="shared" ref="L120:L121" si="306">H120</f>
        <v>1.4341405152935509E-5</v>
      </c>
      <c r="M120" s="60">
        <f t="shared" ref="M120:M121" si="307">SUM(I120:K120)</f>
        <v>3.9575837459716625E-5</v>
      </c>
      <c r="N120" s="57">
        <f t="shared" ref="N120:N121" si="308">D120*VLOOKUP($B$104,Other_pop_coastal,3,FALSE)</f>
        <v>1.0255370112424035E-5</v>
      </c>
      <c r="O120" s="57">
        <f t="shared" ref="O120:O121" si="309">E120*VLOOKUP($B$104,Other_pop_coastal,4,FALSE)</f>
        <v>1.5586047250320386E-5</v>
      </c>
      <c r="P120" s="57">
        <f t="shared" ref="P120:P121" si="310">F120*VLOOKUP($B$104,Other_pop_coastal,5,FALSE)</f>
        <v>8.2544467037305234E-6</v>
      </c>
      <c r="Q120" s="57">
        <f t="shared" ref="Q120:Q121" si="311">G120*VLOOKUP($B$104,Other_pop_coastal,6,FALSE)</f>
        <v>4.8377374279862892E-6</v>
      </c>
      <c r="R120" s="57">
        <f t="shared" ref="R120:R121" si="312">N120</f>
        <v>1.0255370112424035E-5</v>
      </c>
      <c r="S120" s="57">
        <f t="shared" ref="S120:S121" si="313">SUM(O120:Q120)</f>
        <v>2.86782313820372E-5</v>
      </c>
      <c r="T120" s="60">
        <f t="shared" ref="T120:T121" si="314">D120*VLOOKUP($B$104,Other_pop_generic,3,FALSE)</f>
        <v>1.2506926599834767E-5</v>
      </c>
      <c r="U120" s="60">
        <f t="shared" ref="U120:U121" si="315">E120*VLOOKUP($B$104,Other_pop_generic,4,FALSE)</f>
        <v>2.35073805216815E-5</v>
      </c>
      <c r="V120" s="60">
        <f t="shared" ref="V120:V121" si="316">F120*VLOOKUP($B$104,Other_pop_generic,5,FALSE)</f>
        <v>1.9899875217456547E-5</v>
      </c>
      <c r="W120" s="60">
        <f t="shared" ref="W120:W121" si="317">G120*VLOOKUP($B$104,Other_pop_generic,6,FALSE)</f>
        <v>1.5970121443971319E-5</v>
      </c>
      <c r="X120" s="60">
        <f t="shared" ref="X120:X121" si="318">T120</f>
        <v>1.2506926599834767E-5</v>
      </c>
      <c r="Y120" s="60">
        <f t="shared" ref="Y120:Y121" si="319">SUM(U120:W120)</f>
        <v>5.9377377183109369E-5</v>
      </c>
      <c r="Z120" s="60"/>
    </row>
    <row r="121" spans="1:26">
      <c r="B121" s="107" t="s">
        <v>264</v>
      </c>
      <c r="C121" s="57">
        <f>'Ind dose in plume'!C20+'Ind dose in plume'!H20+'Ind dose deposit'!C20+'Ind dose food'!W121</f>
        <v>5.735204563863678E-15</v>
      </c>
      <c r="D121" s="57">
        <f>'Ind dose in plume'!D20+'Ind dose in plume'!I20+'Ind dose deposit'!D20+'Ind dose food'!X121</f>
        <v>2.1793952680323033E-16</v>
      </c>
      <c r="E121" s="57">
        <f>'Ind dose in plume'!E20+'Ind dose in plume'!J20+'Ind dose deposit'!E20+'Ind dose food'!Y121</f>
        <v>1.7067833526698263E-17</v>
      </c>
      <c r="F121" s="57">
        <f>'Ind dose in plume'!F20+'Ind dose in plume'!K20+'Ind dose deposit'!F20+'Ind dose food'!Z121</f>
        <v>4.623538648728305E-18</v>
      </c>
      <c r="G121" s="57">
        <f>'Ind dose in plume'!G20+'Ind dose in plume'!L20+'Ind dose deposit'!G20+'Ind dose food'!AA121</f>
        <v>2.2262995997978992E-18</v>
      </c>
      <c r="H121" s="60">
        <f t="shared" si="302"/>
        <v>1.0061577638960338E-9</v>
      </c>
      <c r="I121" s="60">
        <f t="shared" si="303"/>
        <v>1.52669730886788E-9</v>
      </c>
      <c r="J121" s="60">
        <f t="shared" si="304"/>
        <v>8.4998214627378032E-10</v>
      </c>
      <c r="K121" s="60">
        <f t="shared" si="305"/>
        <v>3.9986410514056217E-10</v>
      </c>
      <c r="L121" s="60">
        <f t="shared" si="306"/>
        <v>1.0061577638960338E-9</v>
      </c>
      <c r="M121" s="60">
        <f t="shared" si="307"/>
        <v>2.7765435602822226E-9</v>
      </c>
      <c r="N121" s="57">
        <f t="shared" si="308"/>
        <v>7.1949158051160074E-10</v>
      </c>
      <c r="O121" s="57">
        <f t="shared" si="309"/>
        <v>1.0934787966819534E-9</v>
      </c>
      <c r="P121" s="57">
        <f t="shared" si="310"/>
        <v>5.7911170830596765E-10</v>
      </c>
      <c r="Q121" s="57">
        <f t="shared" si="311"/>
        <v>3.3940377675352907E-10</v>
      </c>
      <c r="R121" s="57">
        <f t="shared" si="312"/>
        <v>7.1949158051160074E-10</v>
      </c>
      <c r="S121" s="57">
        <f t="shared" si="313"/>
        <v>2.0119942817414504E-9</v>
      </c>
      <c r="T121" s="60">
        <f t="shared" si="314"/>
        <v>8.7745525398017207E-10</v>
      </c>
      <c r="U121" s="60">
        <f t="shared" si="315"/>
        <v>1.6492200846795644E-9</v>
      </c>
      <c r="V121" s="60">
        <f t="shared" si="316"/>
        <v>1.3961263723525612E-9</v>
      </c>
      <c r="W121" s="60">
        <f t="shared" si="317"/>
        <v>1.120424498845238E-9</v>
      </c>
      <c r="X121" s="60">
        <f t="shared" si="318"/>
        <v>8.7745525398017207E-10</v>
      </c>
      <c r="Y121" s="60">
        <f t="shared" si="319"/>
        <v>4.1657709558773636E-9</v>
      </c>
      <c r="Z121" s="60"/>
    </row>
    <row r="122" spans="1:26">
      <c r="A122" s="4" t="s">
        <v>166</v>
      </c>
      <c r="B122" s="107"/>
      <c r="C122" s="57">
        <f>'Ind dose in plume'!C21+'Ind dose in plume'!H21+'Ind dose deposit'!C21+'Ind dose food'!W122</f>
        <v>5.5703946103413391E-10</v>
      </c>
      <c r="D122" s="57">
        <f>'Ind dose in plume'!D21+'Ind dose in plume'!I21+'Ind dose deposit'!D21+'Ind dose food'!X122</f>
        <v>8.2758777522856489E-11</v>
      </c>
      <c r="E122" s="57">
        <f>'Ind dose in plume'!E21+'Ind dose in plume'!J21+'Ind dose deposit'!E21+'Ind dose food'!Y122</f>
        <v>6.4988915717481988E-12</v>
      </c>
      <c r="F122" s="57">
        <f>'Ind dose in plume'!F21+'Ind dose in plume'!K21+'Ind dose deposit'!F21+'Ind dose food'!Z122</f>
        <v>1.7691492748412746E-12</v>
      </c>
      <c r="G122" s="57">
        <f>'Ind dose in plume'!G21+'Ind dose in plume'!L21+'Ind dose deposit'!G21+'Ind dose food'!AA122</f>
        <v>8.565234431375877E-13</v>
      </c>
      <c r="H122" s="60">
        <f t="shared" ref="H122:H139" si="320">D122*VLOOKUP($B$104,Other_pop_inland,3,FALSE)</f>
        <v>3.8207106235642433E-4</v>
      </c>
      <c r="I122" s="60">
        <f t="shared" ref="I122:I139" si="321">E122*VLOOKUP($B$104,Other_pop_inland,4,FALSE)</f>
        <v>5.8131808338134647E-4</v>
      </c>
      <c r="J122" s="60">
        <f t="shared" ref="J122:J139" si="322">F122*VLOOKUP($B$104,Other_pop_inland,5,FALSE)</f>
        <v>3.2523688281958904E-4</v>
      </c>
      <c r="K122" s="60">
        <f t="shared" ref="K122:K139" si="323">G122*VLOOKUP($B$104,Other_pop_inland,6,FALSE)</f>
        <v>1.5383957314335221E-4</v>
      </c>
      <c r="L122" s="60">
        <f t="shared" si="254"/>
        <v>3.8207106235642433E-4</v>
      </c>
      <c r="M122" s="60">
        <f t="shared" si="255"/>
        <v>1.0603945393442876E-3</v>
      </c>
      <c r="N122" s="57">
        <f t="shared" ref="N122:N139" si="324">D122*VLOOKUP($B$104,Other_pop_coastal,3,FALSE)</f>
        <v>2.7321452200310722E-4</v>
      </c>
      <c r="O122" s="57">
        <f t="shared" ref="O122:O139" si="325">E122*VLOOKUP($B$104,Other_pop_coastal,4,FALSE)</f>
        <v>4.1636216597294338E-4</v>
      </c>
      <c r="P122" s="57">
        <f t="shared" ref="P122:P139" si="326">F122*VLOOKUP($B$104,Other_pop_coastal,5,FALSE)</f>
        <v>2.2159110945971884E-4</v>
      </c>
      <c r="Q122" s="57">
        <f t="shared" ref="Q122:Q139" si="327">G122*VLOOKUP($B$104,Other_pop_coastal,6,FALSE)</f>
        <v>1.3057869278026367E-4</v>
      </c>
      <c r="R122" s="57">
        <f t="shared" si="256"/>
        <v>2.7321452200310722E-4</v>
      </c>
      <c r="S122" s="57">
        <f t="shared" si="257"/>
        <v>7.6853196821292588E-4</v>
      </c>
      <c r="T122" s="60">
        <f t="shared" ref="T122:T139" si="328">D122*VLOOKUP($B$104,Other_pop_generic,3,FALSE)</f>
        <v>3.3319850334432427E-4</v>
      </c>
      <c r="U122" s="60">
        <f t="shared" ref="U122:U139" si="329">E122*VLOOKUP($B$104,Other_pop_generic,4,FALSE)</f>
        <v>6.27970884032595E-4</v>
      </c>
      <c r="V122" s="60">
        <f t="shared" ref="V122:V139" si="330">F122*VLOOKUP($B$104,Other_pop_generic,5,FALSE)</f>
        <v>5.342133259583911E-4</v>
      </c>
      <c r="W122" s="60">
        <f t="shared" ref="W122:W139" si="331">G122*VLOOKUP($B$104,Other_pop_generic,6,FALSE)</f>
        <v>4.3106051387411962E-4</v>
      </c>
      <c r="X122" s="60">
        <f t="shared" si="258"/>
        <v>3.3319850334432427E-4</v>
      </c>
      <c r="Y122" s="60">
        <f t="shared" si="259"/>
        <v>1.5932447238651056E-3</v>
      </c>
      <c r="Z122" s="60"/>
    </row>
    <row r="123" spans="1:26">
      <c r="A123" s="4" t="s">
        <v>13</v>
      </c>
      <c r="B123" s="107"/>
      <c r="C123" s="57">
        <f>'Ind dose in plume'!C22+'Ind dose in plume'!H22+'Ind dose deposit'!C22+'Ind dose food'!W123</f>
        <v>1.780725725460229E-11</v>
      </c>
      <c r="D123" s="57">
        <f>'Ind dose in plume'!D22+'Ind dose in plume'!I22+'Ind dose deposit'!D22+'Ind dose food'!X123</f>
        <v>2.2978063770168802E-12</v>
      </c>
      <c r="E123" s="57">
        <f>'Ind dose in plume'!E22+'Ind dose in plume'!J22+'Ind dose deposit'!E22+'Ind dose food'!Y123</f>
        <v>1.5928312134744819E-13</v>
      </c>
      <c r="F123" s="57">
        <f>'Ind dose in plume'!F22+'Ind dose in plume'!K22+'Ind dose deposit'!F22+'Ind dose food'!Z123</f>
        <v>3.464104066472877E-14</v>
      </c>
      <c r="G123" s="57">
        <f>'Ind dose in plume'!G22+'Ind dose in plume'!L22+'Ind dose deposit'!G22+'Ind dose food'!AA123</f>
        <v>1.306856527662523E-14</v>
      </c>
      <c r="H123" s="60">
        <f t="shared" si="320"/>
        <v>1.0608244222961591E-5</v>
      </c>
      <c r="I123" s="60">
        <f t="shared" si="321"/>
        <v>1.4247684823550492E-5</v>
      </c>
      <c r="J123" s="60">
        <f t="shared" si="322"/>
        <v>6.3683399946190673E-6</v>
      </c>
      <c r="K123" s="60">
        <f t="shared" si="323"/>
        <v>2.3472358169058421E-6</v>
      </c>
      <c r="L123" s="60">
        <f t="shared" si="254"/>
        <v>1.0608244222961591E-5</v>
      </c>
      <c r="M123" s="60">
        <f t="shared" si="255"/>
        <v>2.2963260635075402E-5</v>
      </c>
      <c r="N123" s="57">
        <f t="shared" si="324"/>
        <v>7.5858306483438942E-6</v>
      </c>
      <c r="O123" s="57">
        <f t="shared" si="325"/>
        <v>1.0204734865166368E-5</v>
      </c>
      <c r="P123" s="57">
        <f t="shared" si="326"/>
        <v>4.3388914338080244E-6</v>
      </c>
      <c r="Q123" s="57">
        <f t="shared" si="327"/>
        <v>1.992328621017262E-6</v>
      </c>
      <c r="R123" s="57">
        <f t="shared" si="256"/>
        <v>7.5858306483438942E-6</v>
      </c>
      <c r="S123" s="57">
        <f t="shared" si="257"/>
        <v>1.6535954919991656E-5</v>
      </c>
      <c r="T123" s="60">
        <f t="shared" si="328"/>
        <v>9.2512923548878742E-6</v>
      </c>
      <c r="U123" s="60">
        <f t="shared" si="329"/>
        <v>1.5391111148684917E-5</v>
      </c>
      <c r="V123" s="60">
        <f t="shared" si="330"/>
        <v>1.0460228433705762E-5</v>
      </c>
      <c r="W123" s="60">
        <f t="shared" si="331"/>
        <v>6.5769857309493812E-6</v>
      </c>
      <c r="X123" s="60">
        <f t="shared" si="258"/>
        <v>9.2512923548878742E-6</v>
      </c>
      <c r="Y123" s="60">
        <f t="shared" si="259"/>
        <v>3.2428325313340056E-5</v>
      </c>
      <c r="Z123" s="60"/>
    </row>
    <row r="124" spans="1:26">
      <c r="A124" s="4" t="s">
        <v>20</v>
      </c>
      <c r="B124" s="107"/>
      <c r="C124" s="57">
        <f>'Ind dose in plume'!C23+'Ind dose in plume'!H23+'Ind dose deposit'!C23+'Ind dose food'!W124</f>
        <v>1.0498978122095366E-15</v>
      </c>
      <c r="D124" s="57">
        <f>'Ind dose in plume'!D23+'Ind dose in plume'!I23+'Ind dose deposit'!D23+'Ind dose food'!X124</f>
        <v>6.4003062145001211E-17</v>
      </c>
      <c r="E124" s="57">
        <f>'Ind dose in plume'!E23+'Ind dose in plume'!J23+'Ind dose deposit'!E23+'Ind dose food'!Y124</f>
        <v>6.1572157920709954E-18</v>
      </c>
      <c r="F124" s="57">
        <f>'Ind dose in plume'!F23+'Ind dose in plume'!K23+'Ind dose deposit'!F23+'Ind dose food'!Z124</f>
        <v>1.4534282067674767E-18</v>
      </c>
      <c r="G124" s="57">
        <f>'Ind dose in plume'!G23+'Ind dose in plume'!L23+'Ind dose deposit'!G23+'Ind dose food'!AA124</f>
        <v>5.3716205840768473E-19</v>
      </c>
      <c r="H124" s="60">
        <f t="shared" si="320"/>
        <v>2.954818652444592E-10</v>
      </c>
      <c r="I124" s="60">
        <f t="shared" si="321"/>
        <v>5.5075559327253709E-10</v>
      </c>
      <c r="J124" s="60">
        <f t="shared" si="322"/>
        <v>2.6719534981779867E-10</v>
      </c>
      <c r="K124" s="60">
        <f t="shared" si="323"/>
        <v>9.6479299470812362E-11</v>
      </c>
      <c r="L124" s="60">
        <f t="shared" si="254"/>
        <v>2.954818652444592E-10</v>
      </c>
      <c r="M124" s="60">
        <f t="shared" si="255"/>
        <v>9.144302425611481E-10</v>
      </c>
      <c r="N124" s="57">
        <f t="shared" si="324"/>
        <v>2.1129560578456101E-10</v>
      </c>
      <c r="O124" s="57">
        <f t="shared" si="325"/>
        <v>3.9447214578775871E-10</v>
      </c>
      <c r="P124" s="57">
        <f t="shared" si="326"/>
        <v>1.8204612433654031E-10</v>
      </c>
      <c r="Q124" s="57">
        <f t="shared" si="327"/>
        <v>8.1891418104202274E-11</v>
      </c>
      <c r="R124" s="57">
        <f t="shared" si="256"/>
        <v>2.1129560578456101E-10</v>
      </c>
      <c r="S124" s="57">
        <f t="shared" si="257"/>
        <v>6.5840968822850128E-10</v>
      </c>
      <c r="T124" s="60">
        <f t="shared" si="328"/>
        <v>2.5768534957247768E-10</v>
      </c>
      <c r="U124" s="60">
        <f t="shared" si="329"/>
        <v>5.9495564765764768E-10</v>
      </c>
      <c r="V124" s="60">
        <f t="shared" si="330"/>
        <v>4.38878011833487E-10</v>
      </c>
      <c r="W124" s="60">
        <f t="shared" si="331"/>
        <v>2.7033627016990067E-10</v>
      </c>
      <c r="X124" s="60">
        <f t="shared" si="258"/>
        <v>2.5768534957247768E-10</v>
      </c>
      <c r="Y124" s="60">
        <f t="shared" si="259"/>
        <v>1.3041699296610354E-9</v>
      </c>
      <c r="Z124" s="60"/>
    </row>
    <row r="125" spans="1:26">
      <c r="A125" s="4" t="s">
        <v>167</v>
      </c>
      <c r="B125" s="107"/>
      <c r="C125" s="57">
        <f>'Ind dose in plume'!C24+'Ind dose in plume'!H24+'Ind dose deposit'!C24+'Ind dose food'!W125</f>
        <v>8.5709637141412816E-15</v>
      </c>
      <c r="D125" s="57">
        <f>'Ind dose in plume'!D24+'Ind dose in plume'!I24+'Ind dose deposit'!D24+'Ind dose food'!X125</f>
        <v>3.3577691649855707E-16</v>
      </c>
      <c r="E125" s="57">
        <f>'Ind dose in plume'!E24+'Ind dose in plume'!J24+'Ind dose deposit'!E24+'Ind dose food'!Y125</f>
        <v>2.7694083884968997E-18</v>
      </c>
      <c r="F125" s="57">
        <f>'Ind dose in plume'!F24+'Ind dose in plume'!K24+'Ind dose deposit'!F24+'Ind dose food'!Z125</f>
        <v>7.8536364554772231E-21</v>
      </c>
      <c r="G125" s="57">
        <f>'Ind dose in plume'!G24+'Ind dose in plume'!L24+'Ind dose deposit'!G24+'Ind dose food'!AA125</f>
        <v>2.13347534704174E-23</v>
      </c>
      <c r="H125" s="60">
        <f t="shared" si="320"/>
        <v>1.5501756676617958E-9</v>
      </c>
      <c r="I125" s="60">
        <f t="shared" si="321"/>
        <v>2.47720270253436E-10</v>
      </c>
      <c r="J125" s="60">
        <f t="shared" si="322"/>
        <v>1.4437969005226342E-12</v>
      </c>
      <c r="K125" s="60">
        <f t="shared" si="323"/>
        <v>3.8319200639560776E-15</v>
      </c>
      <c r="L125" s="60">
        <f t="shared" si="254"/>
        <v>1.5501756676617958E-9</v>
      </c>
      <c r="M125" s="60">
        <f t="shared" si="255"/>
        <v>2.4916789907402257E-10</v>
      </c>
      <c r="N125" s="57">
        <f t="shared" si="324"/>
        <v>1.1085123836621899E-9</v>
      </c>
      <c r="O125" s="57">
        <f t="shared" si="325"/>
        <v>1.7742669844052048E-10</v>
      </c>
      <c r="P125" s="57">
        <f t="shared" si="326"/>
        <v>9.8369088477207701E-13</v>
      </c>
      <c r="Q125" s="57">
        <f t="shared" si="327"/>
        <v>3.2525253585018227E-15</v>
      </c>
      <c r="R125" s="57">
        <f t="shared" si="256"/>
        <v>1.1085123836621899E-9</v>
      </c>
      <c r="S125" s="57">
        <f t="shared" si="257"/>
        <v>1.7841364185065107E-10</v>
      </c>
      <c r="T125" s="60">
        <f t="shared" si="328"/>
        <v>1.3518851943407697E-9</v>
      </c>
      <c r="U125" s="60">
        <f t="shared" si="329"/>
        <v>2.6760068463549747E-10</v>
      </c>
      <c r="V125" s="60">
        <f t="shared" si="330"/>
        <v>2.3714885518210284E-12</v>
      </c>
      <c r="W125" s="60">
        <f t="shared" si="331"/>
        <v>1.0737090581720938E-14</v>
      </c>
      <c r="X125" s="60">
        <f t="shared" si="258"/>
        <v>1.3518851943407697E-9</v>
      </c>
      <c r="Y125" s="60">
        <f t="shared" si="259"/>
        <v>2.6998291027790024E-10</v>
      </c>
      <c r="Z125" s="60"/>
    </row>
    <row r="126" spans="1:26">
      <c r="A126" s="4"/>
      <c r="B126" s="107" t="s">
        <v>169</v>
      </c>
      <c r="C126" s="57">
        <f>'Ind dose in plume'!C25+'Ind dose in plume'!H25+'Ind dose deposit'!C25+'Ind dose food'!W126</f>
        <v>5.6029698521180447E-22</v>
      </c>
      <c r="D126" s="57">
        <f>'Ind dose in plume'!D25+'Ind dose in plume'!I25+'Ind dose deposit'!D25+'Ind dose food'!X126</f>
        <v>1.1124752118992444E-21</v>
      </c>
      <c r="E126" s="57">
        <f>'Ind dose in plume'!E25+'Ind dose in plume'!J25+'Ind dose deposit'!E25+'Ind dose food'!Y126</f>
        <v>3.0202077375875906E-22</v>
      </c>
      <c r="F126" s="57">
        <f>'Ind dose in plume'!F25+'Ind dose in plume'!K25+'Ind dose deposit'!F25+'Ind dose food'!Z126</f>
        <v>1.0491879502144211E-22</v>
      </c>
      <c r="G126" s="57">
        <f>'Ind dose in plume'!G25+'Ind dose in plume'!L25+'Ind dose deposit'!G25+'Ind dose food'!AA126</f>
        <v>5.6857566293000526E-23</v>
      </c>
      <c r="H126" s="60">
        <f t="shared" si="320"/>
        <v>5.1359456818721485E-15</v>
      </c>
      <c r="I126" s="60">
        <f t="shared" si="321"/>
        <v>2.7015397226509627E-14</v>
      </c>
      <c r="J126" s="60">
        <f t="shared" si="322"/>
        <v>1.9288062532214957E-14</v>
      </c>
      <c r="K126" s="60">
        <f t="shared" si="323"/>
        <v>1.0212147488273694E-14</v>
      </c>
      <c r="L126" s="60">
        <f t="shared" si="254"/>
        <v>5.1359456818721485E-15</v>
      </c>
      <c r="M126" s="60">
        <f t="shared" si="255"/>
        <v>5.6515607246998273E-14</v>
      </c>
      <c r="N126" s="57">
        <f t="shared" si="324"/>
        <v>3.6726543377880792E-15</v>
      </c>
      <c r="O126" s="57">
        <f t="shared" si="325"/>
        <v>1.9349457079370001E-14</v>
      </c>
      <c r="P126" s="57">
        <f t="shared" si="326"/>
        <v>1.3141385253691526E-14</v>
      </c>
      <c r="Q126" s="57">
        <f t="shared" si="327"/>
        <v>8.668048423765762E-15</v>
      </c>
      <c r="R126" s="57">
        <f t="shared" si="256"/>
        <v>3.6726543377880792E-15</v>
      </c>
      <c r="S126" s="57">
        <f t="shared" si="257"/>
        <v>4.1158890756827286E-14</v>
      </c>
      <c r="T126" s="60">
        <f t="shared" si="328"/>
        <v>4.4789820090094302E-15</v>
      </c>
      <c r="U126" s="60">
        <f t="shared" si="329"/>
        <v>2.9183476935971985E-14</v>
      </c>
      <c r="V126" s="60">
        <f t="shared" si="330"/>
        <v>3.1681339297374954E-14</v>
      </c>
      <c r="W126" s="60">
        <f t="shared" si="331"/>
        <v>2.8614572012310485E-14</v>
      </c>
      <c r="X126" s="60">
        <f t="shared" si="258"/>
        <v>4.4789820090094302E-15</v>
      </c>
      <c r="Y126" s="60">
        <f t="shared" si="259"/>
        <v>8.947938824565743E-14</v>
      </c>
      <c r="Z126" s="60"/>
    </row>
    <row r="127" spans="1:26">
      <c r="A127" s="4" t="s">
        <v>168</v>
      </c>
      <c r="B127" s="107"/>
      <c r="C127" s="57">
        <f>'Ind dose in plume'!C26+'Ind dose in plume'!H26+'Ind dose deposit'!C26+'Ind dose food'!W127</f>
        <v>6.1858655840033899E-15</v>
      </c>
      <c r="D127" s="57">
        <f>'Ind dose in plume'!D26+'Ind dose in plume'!I26+'Ind dose deposit'!D26+'Ind dose food'!X127</f>
        <v>4.2153525569532266E-24</v>
      </c>
      <c r="E127" s="57">
        <f>'Ind dose in plume'!E26+'Ind dose in plume'!J26+'Ind dose deposit'!E26+'Ind dose food'!Y127</f>
        <v>2.7061334276508727E-69</v>
      </c>
      <c r="F127" s="57">
        <f>'Ind dose in plume'!F26+'Ind dose in plume'!K26+'Ind dose deposit'!F26+'Ind dose food'!Z127</f>
        <v>1.9460564826482785E-149</v>
      </c>
      <c r="G127" s="57">
        <f>'Ind dose in plume'!G26+'Ind dose in plume'!L26+'Ind dose deposit'!G26+'Ind dose food'!AA127</f>
        <v>3.2028053687077086E-238</v>
      </c>
      <c r="H127" s="60">
        <f t="shared" si="320"/>
        <v>1.9460947561691328E-17</v>
      </c>
      <c r="I127" s="60">
        <f t="shared" si="321"/>
        <v>2.4206040063429299E-61</v>
      </c>
      <c r="J127" s="60">
        <f t="shared" si="322"/>
        <v>3.5775915193146444E-141</v>
      </c>
      <c r="K127" s="60">
        <f t="shared" si="323"/>
        <v>5.7525361942029521E-230</v>
      </c>
      <c r="L127" s="60">
        <f t="shared" si="254"/>
        <v>1.9460947561691328E-17</v>
      </c>
      <c r="M127" s="60">
        <f t="shared" si="255"/>
        <v>2.4206040063429299E-61</v>
      </c>
      <c r="N127" s="57">
        <f t="shared" si="324"/>
        <v>1.3916294662574903E-17</v>
      </c>
      <c r="O127" s="57">
        <f t="shared" si="325"/>
        <v>1.7337288411559276E-61</v>
      </c>
      <c r="P127" s="57">
        <f t="shared" si="326"/>
        <v>2.4374925349360322E-141</v>
      </c>
      <c r="Q127" s="57">
        <f t="shared" si="327"/>
        <v>4.8827401237666124E-230</v>
      </c>
      <c r="R127" s="57">
        <f t="shared" si="256"/>
        <v>1.3916294662574903E-17</v>
      </c>
      <c r="S127" s="57">
        <f t="shared" si="257"/>
        <v>1.7337288411559276E-61</v>
      </c>
      <c r="T127" s="60">
        <f t="shared" si="328"/>
        <v>1.6971603557792699E-17</v>
      </c>
      <c r="U127" s="60">
        <f t="shared" si="329"/>
        <v>2.6148659076873078E-61</v>
      </c>
      <c r="V127" s="60">
        <f t="shared" si="330"/>
        <v>5.8763232751611477E-141</v>
      </c>
      <c r="W127" s="60">
        <f t="shared" si="331"/>
        <v>1.6118682321368299E-229</v>
      </c>
      <c r="X127" s="60">
        <f t="shared" si="258"/>
        <v>1.6971603557792699E-17</v>
      </c>
      <c r="Y127" s="60">
        <f t="shared" si="259"/>
        <v>2.6148659076873078E-61</v>
      </c>
      <c r="Z127" s="60"/>
    </row>
    <row r="128" spans="1:26">
      <c r="A128" s="4"/>
      <c r="B128" s="107" t="s">
        <v>170</v>
      </c>
      <c r="C128" s="57">
        <f>'Ind dose in plume'!C27+'Ind dose in plume'!H27+'Ind dose deposit'!C27+'Ind dose food'!W128</f>
        <v>2.6053551733087712E-14</v>
      </c>
      <c r="D128" s="57">
        <f>'Ind dose in plume'!D27+'Ind dose in plume'!I27+'Ind dose deposit'!D27+'Ind dose food'!X128</f>
        <v>7.5689495235998392E-19</v>
      </c>
      <c r="E128" s="57">
        <f>'Ind dose in plume'!E27+'Ind dose in plume'!J27+'Ind dose deposit'!E27+'Ind dose food'!Y128</f>
        <v>2.9422563949385549E-39</v>
      </c>
      <c r="F128" s="57">
        <f>'Ind dose in plume'!F27+'Ind dose in plume'!K27+'Ind dose deposit'!F27+'Ind dose food'!Z128</f>
        <v>8.5765257349950492E-75</v>
      </c>
      <c r="G128" s="57">
        <f>'Ind dose in plume'!G27+'Ind dose in plume'!L27+'Ind dose deposit'!G27+'Ind dose food'!AA128</f>
        <v>5.1753068742316964E-114</v>
      </c>
      <c r="H128" s="60">
        <f t="shared" si="320"/>
        <v>3.4943442520103177E-12</v>
      </c>
      <c r="I128" s="60">
        <f t="shared" si="321"/>
        <v>2.6318131783541937E-31</v>
      </c>
      <c r="J128" s="60">
        <f t="shared" si="322"/>
        <v>1.5766914274218242E-66</v>
      </c>
      <c r="K128" s="60">
        <f t="shared" si="323"/>
        <v>9.2953322736989963E-106</v>
      </c>
      <c r="L128" s="60">
        <f t="shared" si="254"/>
        <v>3.4943442520103177E-12</v>
      </c>
      <c r="M128" s="60">
        <f t="shared" si="255"/>
        <v>2.6318131783541937E-31</v>
      </c>
      <c r="N128" s="57">
        <f t="shared" si="324"/>
        <v>2.4987644671102668E-12</v>
      </c>
      <c r="O128" s="57">
        <f t="shared" si="325"/>
        <v>1.8850048995583169E-31</v>
      </c>
      <c r="P128" s="57">
        <f t="shared" si="326"/>
        <v>1.0742348765894229E-66</v>
      </c>
      <c r="Q128" s="57">
        <f t="shared" si="327"/>
        <v>7.8898576774311667E-106</v>
      </c>
      <c r="R128" s="57">
        <f t="shared" si="256"/>
        <v>2.4987644671102668E-12</v>
      </c>
      <c r="S128" s="57">
        <f t="shared" si="257"/>
        <v>1.8850048995583169E-31</v>
      </c>
      <c r="T128" s="60">
        <f t="shared" si="328"/>
        <v>3.0473657642606937E-12</v>
      </c>
      <c r="U128" s="60">
        <f t="shared" si="329"/>
        <v>2.8430253512955637E-31</v>
      </c>
      <c r="V128" s="60">
        <f t="shared" si="330"/>
        <v>2.5897726117376401E-66</v>
      </c>
      <c r="W128" s="60">
        <f t="shared" si="331"/>
        <v>2.6045643683616292E-105</v>
      </c>
      <c r="X128" s="60">
        <f t="shared" si="258"/>
        <v>3.0473657642606937E-12</v>
      </c>
      <c r="Y128" s="60">
        <f t="shared" si="259"/>
        <v>2.8430253512955637E-31</v>
      </c>
      <c r="Z128" s="60"/>
    </row>
    <row r="129" spans="1:26">
      <c r="A129" s="4" t="s">
        <v>11</v>
      </c>
      <c r="B129" s="107"/>
      <c r="C129" s="57">
        <f>'Ind dose in plume'!C28+'Ind dose in plume'!H28+'Ind dose deposit'!C28+'Ind dose food'!W129</f>
        <v>1.6559801229013064E-10</v>
      </c>
      <c r="D129" s="57">
        <f>'Ind dose in plume'!D28+'Ind dose in plume'!I28+'Ind dose deposit'!D28+'Ind dose food'!X129</f>
        <v>1.8113746579836795E-11</v>
      </c>
      <c r="E129" s="57">
        <f>'Ind dose in plume'!E28+'Ind dose in plume'!J28+'Ind dose deposit'!E28+'Ind dose food'!Y129</f>
        <v>1.4205445245944185E-12</v>
      </c>
      <c r="F129" s="57">
        <f>'Ind dose in plume'!F28+'Ind dose in plume'!K28+'Ind dose deposit'!F28+'Ind dose food'!Z129</f>
        <v>3.8577887978537667E-13</v>
      </c>
      <c r="G129" s="57">
        <f>'Ind dose in plume'!G28+'Ind dose in plume'!L28+'Ind dose deposit'!G28+'Ind dose food'!AA129</f>
        <v>1.8627556973917589E-13</v>
      </c>
      <c r="H129" s="60">
        <f t="shared" si="320"/>
        <v>8.3625430512212535E-5</v>
      </c>
      <c r="I129" s="60">
        <f t="shared" si="321"/>
        <v>1.2706600983849878E-4</v>
      </c>
      <c r="J129" s="60">
        <f t="shared" si="322"/>
        <v>7.0920821721098587E-5</v>
      </c>
      <c r="K129" s="60">
        <f t="shared" si="323"/>
        <v>3.3456824054617627E-5</v>
      </c>
      <c r="L129" s="60">
        <f t="shared" si="254"/>
        <v>8.3625430512212535E-5</v>
      </c>
      <c r="M129" s="60">
        <f t="shared" si="255"/>
        <v>2.31443655614215E-4</v>
      </c>
      <c r="N129" s="57">
        <f t="shared" si="324"/>
        <v>5.9799561588844399E-5</v>
      </c>
      <c r="O129" s="57">
        <f t="shared" si="325"/>
        <v>9.1009518868159005E-5</v>
      </c>
      <c r="P129" s="57">
        <f t="shared" si="326"/>
        <v>4.8319930484915534E-5</v>
      </c>
      <c r="Q129" s="57">
        <f t="shared" si="327"/>
        <v>2.8398078988169858E-5</v>
      </c>
      <c r="R129" s="57">
        <f t="shared" si="256"/>
        <v>5.9799561588844399E-5</v>
      </c>
      <c r="S129" s="57">
        <f t="shared" si="257"/>
        <v>1.677275283412444E-4</v>
      </c>
      <c r="T129" s="60">
        <f t="shared" si="328"/>
        <v>7.2928496904066807E-5</v>
      </c>
      <c r="U129" s="60">
        <f t="shared" si="329"/>
        <v>1.372634996397171E-4</v>
      </c>
      <c r="V129" s="60">
        <f t="shared" si="330"/>
        <v>1.164900109817688E-4</v>
      </c>
      <c r="W129" s="60">
        <f t="shared" si="331"/>
        <v>9.3746462466719915E-5</v>
      </c>
      <c r="X129" s="60">
        <f t="shared" si="258"/>
        <v>7.2928496904066807E-5</v>
      </c>
      <c r="Y129" s="60">
        <f t="shared" si="259"/>
        <v>3.4749997308820585E-4</v>
      </c>
      <c r="Z129" s="60"/>
    </row>
    <row r="130" spans="1:26">
      <c r="A130" s="4" t="s">
        <v>12</v>
      </c>
      <c r="B130" s="107"/>
      <c r="C130" s="57">
        <f>'Ind dose in plume'!C29+'Ind dose in plume'!H29+'Ind dose deposit'!C29+'Ind dose food'!W130</f>
        <v>9.3579824009434619E-11</v>
      </c>
      <c r="D130" s="57">
        <f>'Ind dose in plume'!D29+'Ind dose in plume'!I29+'Ind dose deposit'!D29+'Ind dose food'!X130</f>
        <v>1.4024426098733135E-11</v>
      </c>
      <c r="E130" s="57">
        <f>'Ind dose in plume'!E29+'Ind dose in plume'!J29+'Ind dose deposit'!E29+'Ind dose food'!Y130</f>
        <v>1.1012110215634496E-12</v>
      </c>
      <c r="F130" s="57">
        <f>'Ind dose in plume'!F29+'Ind dose in plume'!K29+'Ind dose deposit'!F29+'Ind dose food'!Z130</f>
        <v>2.9972581177661761E-13</v>
      </c>
      <c r="G130" s="57">
        <f>'Ind dose in plume'!G29+'Ind dose in plume'!L29+'Ind dose deposit'!G29+'Ind dose food'!AA130</f>
        <v>1.4508395100169591E-13</v>
      </c>
      <c r="H130" s="60">
        <f t="shared" si="320"/>
        <v>6.474633312463151E-5</v>
      </c>
      <c r="I130" s="60">
        <f t="shared" si="321"/>
        <v>9.8502009671393555E-5</v>
      </c>
      <c r="J130" s="60">
        <f t="shared" si="322"/>
        <v>5.5100996907987826E-5</v>
      </c>
      <c r="K130" s="60">
        <f t="shared" si="323"/>
        <v>2.6058426387363466E-5</v>
      </c>
      <c r="L130" s="60">
        <f t="shared" si="254"/>
        <v>6.474633312463151E-5</v>
      </c>
      <c r="M130" s="60">
        <f t="shared" si="255"/>
        <v>1.7966143296674485E-4</v>
      </c>
      <c r="N130" s="57">
        <f t="shared" si="324"/>
        <v>4.6299341140884244E-5</v>
      </c>
      <c r="O130" s="57">
        <f t="shared" si="325"/>
        <v>7.0550893343816558E-5</v>
      </c>
      <c r="P130" s="57">
        <f t="shared" si="326"/>
        <v>3.7541532594107615E-5</v>
      </c>
      <c r="Q130" s="57">
        <f t="shared" si="327"/>
        <v>2.2118335250462103E-5</v>
      </c>
      <c r="R130" s="57">
        <f t="shared" si="256"/>
        <v>4.6299341140884244E-5</v>
      </c>
      <c r="S130" s="57">
        <f t="shared" si="257"/>
        <v>1.3021076118838629E-4</v>
      </c>
      <c r="T130" s="60">
        <f t="shared" si="328"/>
        <v>5.646431624815127E-5</v>
      </c>
      <c r="U130" s="60">
        <f t="shared" si="329"/>
        <v>1.0640713898410458E-4</v>
      </c>
      <c r="V130" s="60">
        <f t="shared" si="330"/>
        <v>9.0505377393397798E-5</v>
      </c>
      <c r="W130" s="60">
        <f t="shared" si="331"/>
        <v>7.3016054580577925E-5</v>
      </c>
      <c r="X130" s="60">
        <f t="shared" si="258"/>
        <v>5.646431624815127E-5</v>
      </c>
      <c r="Y130" s="60">
        <f t="shared" si="259"/>
        <v>2.699285709580803E-4</v>
      </c>
      <c r="Z130" s="60"/>
    </row>
    <row r="131" spans="1:26">
      <c r="B131" s="107" t="s">
        <v>143</v>
      </c>
      <c r="C131" s="57">
        <f>'Ind dose in plume'!C30+'Ind dose in plume'!H30+'Ind dose deposit'!C30+'Ind dose food'!W131</f>
        <v>1.492565430216763E-10</v>
      </c>
      <c r="D131" s="57">
        <f>'Ind dose in plume'!D30+'Ind dose in plume'!I30+'Ind dose deposit'!D30+'Ind dose food'!X131</f>
        <v>5.6744819561271964E-12</v>
      </c>
      <c r="E131" s="57">
        <f>'Ind dose in plume'!E30+'Ind dose in plume'!J30+'Ind dose deposit'!E30+'Ind dose food'!Y131</f>
        <v>4.4556561728502132E-13</v>
      </c>
      <c r="F131" s="57">
        <f>'Ind dose in plume'!F30+'Ind dose in plume'!K30+'Ind dose deposit'!F30+'Ind dose food'!Z131</f>
        <v>1.212733197592756E-13</v>
      </c>
      <c r="G131" s="57">
        <f>'Ind dose in plume'!G30+'Ind dose in plume'!L30+'Ind dose deposit'!G30+'Ind dose food'!AA131</f>
        <v>5.8703026868039521E-14</v>
      </c>
      <c r="H131" s="60">
        <f t="shared" si="320"/>
        <v>2.6197285825072764E-5</v>
      </c>
      <c r="I131" s="60">
        <f t="shared" si="321"/>
        <v>3.9855311909916993E-5</v>
      </c>
      <c r="J131" s="60">
        <f t="shared" si="322"/>
        <v>2.2294645821353203E-5</v>
      </c>
      <c r="K131" s="60">
        <f t="shared" si="323"/>
        <v>1.0543609364059478E-5</v>
      </c>
      <c r="L131" s="60">
        <f t="shared" si="254"/>
        <v>2.6197285825072764E-5</v>
      </c>
      <c r="M131" s="60">
        <f t="shared" si="255"/>
        <v>7.269356709532967E-5</v>
      </c>
      <c r="N131" s="57">
        <f t="shared" si="324"/>
        <v>1.8733370908365214E-5</v>
      </c>
      <c r="O131" s="57">
        <f t="shared" si="325"/>
        <v>2.8545893318536953E-5</v>
      </c>
      <c r="P131" s="57">
        <f t="shared" si="326"/>
        <v>1.5189837203382478E-5</v>
      </c>
      <c r="Q131" s="57">
        <f t="shared" si="327"/>
        <v>8.9493925380416817E-6</v>
      </c>
      <c r="R131" s="57">
        <f t="shared" si="256"/>
        <v>1.8733370908365214E-5</v>
      </c>
      <c r="S131" s="57">
        <f t="shared" si="257"/>
        <v>5.2685123059961114E-5</v>
      </c>
      <c r="T131" s="60">
        <f t="shared" si="328"/>
        <v>2.2846264186463726E-5</v>
      </c>
      <c r="U131" s="60">
        <f t="shared" si="329"/>
        <v>4.3053839488160135E-5</v>
      </c>
      <c r="V131" s="60">
        <f t="shared" si="330"/>
        <v>3.6619760932514057E-5</v>
      </c>
      <c r="W131" s="60">
        <f t="shared" si="331"/>
        <v>2.954333256193032E-5</v>
      </c>
      <c r="X131" s="60">
        <f t="shared" si="258"/>
        <v>2.2846264186463726E-5</v>
      </c>
      <c r="Y131" s="60">
        <f t="shared" si="259"/>
        <v>1.0921693298260451E-4</v>
      </c>
      <c r="Z131" s="60"/>
    </row>
    <row r="132" spans="1:26">
      <c r="A132" s="4" t="s">
        <v>27</v>
      </c>
      <c r="B132" s="107"/>
      <c r="C132" s="57">
        <f>'Ind dose in plume'!C31+'Ind dose in plume'!H31+'Ind dose deposit'!C31+'Ind dose food'!W132</f>
        <v>1.3050083202199086E-9</v>
      </c>
      <c r="D132" s="57">
        <f>'Ind dose in plume'!D31+'Ind dose in plume'!I31+'Ind dose deposit'!D31+'Ind dose food'!X132</f>
        <v>1.4904676207675411E-10</v>
      </c>
      <c r="E132" s="57">
        <f>'Ind dose in plume'!E31+'Ind dose in plume'!J31+'Ind dose deposit'!E31+'Ind dose food'!Y132</f>
        <v>1.1702920734457772E-11</v>
      </c>
      <c r="F132" s="57">
        <f>'Ind dose in plume'!F31+'Ind dose in plume'!K31+'Ind dose deposit'!F31+'Ind dose food'!Z132</f>
        <v>3.1851004915165949E-12</v>
      </c>
      <c r="G132" s="57">
        <f>'Ind dose in plume'!G31+'Ind dose in plume'!L31+'Ind dose deposit'!G31+'Ind dose food'!AA132</f>
        <v>1.541668153504906E-12</v>
      </c>
      <c r="H132" s="60">
        <f t="shared" si="320"/>
        <v>6.881016906239713E-4</v>
      </c>
      <c r="I132" s="60">
        <f t="shared" si="321"/>
        <v>1.0468122719408252E-3</v>
      </c>
      <c r="J132" s="60">
        <f t="shared" si="322"/>
        <v>5.8554253734238379E-4</v>
      </c>
      <c r="K132" s="60">
        <f t="shared" si="323"/>
        <v>2.76897932641637E-4</v>
      </c>
      <c r="L132" s="60">
        <f t="shared" si="254"/>
        <v>6.881016906239713E-4</v>
      </c>
      <c r="M132" s="60">
        <f t="shared" si="255"/>
        <v>1.9092527419248459E-3</v>
      </c>
      <c r="N132" s="57">
        <f t="shared" si="324"/>
        <v>4.9205342412971973E-4</v>
      </c>
      <c r="O132" s="57">
        <f t="shared" si="325"/>
        <v>7.4976684430169162E-4</v>
      </c>
      <c r="P132" s="57">
        <f t="shared" si="326"/>
        <v>3.9894313142071098E-4</v>
      </c>
      <c r="Q132" s="57">
        <f t="shared" si="327"/>
        <v>2.3503035882848126E-4</v>
      </c>
      <c r="R132" s="57">
        <f t="shared" si="256"/>
        <v>4.9205342412971973E-4</v>
      </c>
      <c r="S132" s="57">
        <f t="shared" si="257"/>
        <v>1.3837403345508838E-3</v>
      </c>
      <c r="T132" s="60">
        <f t="shared" si="328"/>
        <v>6.0008327260001229E-4</v>
      </c>
      <c r="U132" s="60">
        <f t="shared" si="329"/>
        <v>1.1308226023232343E-3</v>
      </c>
      <c r="V132" s="60">
        <f t="shared" si="330"/>
        <v>9.6177476444854796E-4</v>
      </c>
      <c r="W132" s="60">
        <f t="shared" si="331"/>
        <v>7.7587166095398927E-4</v>
      </c>
      <c r="X132" s="60">
        <f t="shared" si="258"/>
        <v>6.0008327260001229E-4</v>
      </c>
      <c r="Y132" s="60">
        <f t="shared" si="259"/>
        <v>2.8684690277257716E-3</v>
      </c>
      <c r="Z132" s="60"/>
    </row>
    <row r="133" spans="1:26">
      <c r="A133" s="4" t="s">
        <v>23</v>
      </c>
      <c r="B133" s="107"/>
      <c r="C133" s="57">
        <f>'Ind dose in plume'!C32+'Ind dose in plume'!H32+'Ind dose deposit'!C32+'Ind dose food'!W133</f>
        <v>2.7165041549751228E-9</v>
      </c>
      <c r="D133" s="57">
        <f>'Ind dose in plume'!D32+'Ind dose in plume'!I32+'Ind dose deposit'!D32+'Ind dose food'!X133</f>
        <v>2.6464220688304335E-10</v>
      </c>
      <c r="E133" s="57">
        <f>'Ind dose in plume'!E32+'Ind dose in plume'!J32+'Ind dose deposit'!E32+'Ind dose food'!Y133</f>
        <v>2.0631797819165072E-11</v>
      </c>
      <c r="F133" s="57">
        <f>'Ind dose in plume'!F32+'Ind dose in plume'!K32+'Ind dose deposit'!F32+'Ind dose food'!Z133</f>
        <v>5.5436677249710829E-12</v>
      </c>
      <c r="G133" s="57">
        <f>'Ind dose in plume'!G32+'Ind dose in plume'!L32+'Ind dose deposit'!G32+'Ind dose food'!AA133</f>
        <v>2.6453153128247177E-12</v>
      </c>
      <c r="H133" s="60">
        <f t="shared" si="320"/>
        <v>1.2217692449629002E-3</v>
      </c>
      <c r="I133" s="60">
        <f t="shared" si="321"/>
        <v>1.845489655049315E-3</v>
      </c>
      <c r="J133" s="60">
        <f t="shared" si="322"/>
        <v>1.0191368449781722E-3</v>
      </c>
      <c r="K133" s="60">
        <f t="shared" si="323"/>
        <v>4.751232226216565E-4</v>
      </c>
      <c r="L133" s="60">
        <f t="shared" si="254"/>
        <v>1.2217692449629002E-3</v>
      </c>
      <c r="M133" s="60">
        <f t="shared" si="255"/>
        <v>3.3397497226491436E-3</v>
      </c>
      <c r="N133" s="57">
        <f t="shared" si="324"/>
        <v>8.7367281416679955E-4</v>
      </c>
      <c r="O133" s="57">
        <f t="shared" si="325"/>
        <v>1.3218100245350965E-3</v>
      </c>
      <c r="P133" s="57">
        <f t="shared" si="326"/>
        <v>6.9436056025435754E-4</v>
      </c>
      <c r="Q133" s="57">
        <f t="shared" si="327"/>
        <v>4.03283550856388E-4</v>
      </c>
      <c r="R133" s="57">
        <f t="shared" si="256"/>
        <v>8.7367281416679955E-4</v>
      </c>
      <c r="S133" s="57">
        <f t="shared" si="257"/>
        <v>2.4194541356458424E-3</v>
      </c>
      <c r="T133" s="60">
        <f t="shared" si="328"/>
        <v>1.0654868268301304E-3</v>
      </c>
      <c r="U133" s="60">
        <f t="shared" si="329"/>
        <v>1.993596626847192E-3</v>
      </c>
      <c r="V133" s="60">
        <f t="shared" si="330"/>
        <v>1.6739690739950084E-3</v>
      </c>
      <c r="W133" s="60">
        <f t="shared" si="331"/>
        <v>1.3313015390778156E-3</v>
      </c>
      <c r="X133" s="60">
        <f t="shared" si="258"/>
        <v>1.0654868268301304E-3</v>
      </c>
      <c r="Y133" s="60">
        <f t="shared" si="259"/>
        <v>4.9988672399200159E-3</v>
      </c>
      <c r="Z133" s="60"/>
    </row>
    <row r="134" spans="1:26">
      <c r="A134" s="4" t="s">
        <v>29</v>
      </c>
      <c r="B134" s="107"/>
      <c r="C134" s="57">
        <f>'Ind dose in plume'!C33+'Ind dose in plume'!H33+'Ind dose deposit'!C33+'Ind dose food'!W134</f>
        <v>2.6511576943150078E-12</v>
      </c>
      <c r="D134" s="57">
        <f>'Ind dose in plume'!D33+'Ind dose in plume'!I33+'Ind dose deposit'!D33+'Ind dose food'!X134</f>
        <v>1.5956313443229336E-13</v>
      </c>
      <c r="E134" s="57">
        <f>'Ind dose in plume'!E33+'Ind dose in plume'!J33+'Ind dose deposit'!E33+'Ind dose food'!Y134</f>
        <v>1.4297018922058804E-14</v>
      </c>
      <c r="F134" s="57">
        <f>'Ind dose in plume'!F33+'Ind dose in plume'!K33+'Ind dose deposit'!F33+'Ind dose food'!Z134</f>
        <v>2.9695282543720023E-15</v>
      </c>
      <c r="G134" s="57">
        <f>'Ind dose in plume'!G33+'Ind dose in plume'!L33+'Ind dose deposit'!G33+'Ind dose food'!AA134</f>
        <v>9.5204577331732097E-16</v>
      </c>
      <c r="H134" s="60">
        <f t="shared" si="320"/>
        <v>7.3665245077635405E-7</v>
      </c>
      <c r="I134" s="60">
        <f t="shared" si="321"/>
        <v>1.2788512542612528E-6</v>
      </c>
      <c r="J134" s="60">
        <f t="shared" si="322"/>
        <v>5.4591216616432536E-7</v>
      </c>
      <c r="K134" s="60">
        <f t="shared" si="323"/>
        <v>1.7099627167652705E-7</v>
      </c>
      <c r="L134" s="60">
        <f t="shared" si="254"/>
        <v>7.3665245077635405E-7</v>
      </c>
      <c r="M134" s="60">
        <f t="shared" si="255"/>
        <v>1.9957596921021055E-6</v>
      </c>
      <c r="N134" s="57">
        <f t="shared" si="324"/>
        <v>5.2677150156303872E-7</v>
      </c>
      <c r="O134" s="57">
        <f t="shared" si="325"/>
        <v>9.1596200669390085E-7</v>
      </c>
      <c r="P134" s="57">
        <f t="shared" si="326"/>
        <v>3.719420796288153E-7</v>
      </c>
      <c r="Q134" s="57">
        <f t="shared" si="327"/>
        <v>1.4514126092259374E-7</v>
      </c>
      <c r="R134" s="57">
        <f t="shared" si="256"/>
        <v>5.2677150156303872E-7</v>
      </c>
      <c r="S134" s="57">
        <f t="shared" si="257"/>
        <v>1.43304534724531E-6</v>
      </c>
      <c r="T134" s="60">
        <f t="shared" si="328"/>
        <v>6.4242367000993716E-7</v>
      </c>
      <c r="U134" s="60">
        <f t="shared" si="329"/>
        <v>1.3814835210584837E-6</v>
      </c>
      <c r="V134" s="60">
        <f t="shared" si="330"/>
        <v>8.9668044853807402E-7</v>
      </c>
      <c r="W134" s="60">
        <f t="shared" si="331"/>
        <v>4.7913380954819361E-7</v>
      </c>
      <c r="X134" s="60">
        <f t="shared" si="258"/>
        <v>6.4242367000993716E-7</v>
      </c>
      <c r="Y134" s="60">
        <f t="shared" si="259"/>
        <v>2.7572977791447515E-6</v>
      </c>
      <c r="Z134" s="60"/>
    </row>
    <row r="135" spans="1:26">
      <c r="A135" s="4"/>
      <c r="B135" s="107" t="s">
        <v>30</v>
      </c>
      <c r="C135" s="57">
        <f>'Ind dose in plume'!C34+'Ind dose in plume'!H34+'Ind dose deposit'!C34+'Ind dose food'!W135</f>
        <v>0</v>
      </c>
      <c r="D135" s="57">
        <f>'Ind dose in plume'!D34+'Ind dose in plume'!I34+'Ind dose deposit'!D34+'Ind dose food'!X135</f>
        <v>0</v>
      </c>
      <c r="E135" s="57">
        <f>'Ind dose in plume'!E34+'Ind dose in plume'!J34+'Ind dose deposit'!E34+'Ind dose food'!Y135</f>
        <v>0</v>
      </c>
      <c r="F135" s="57">
        <f>'Ind dose in plume'!F34+'Ind dose in plume'!K34+'Ind dose deposit'!F34+'Ind dose food'!Z135</f>
        <v>0</v>
      </c>
      <c r="G135" s="57">
        <f>'Ind dose in plume'!G34+'Ind dose in plume'!L34+'Ind dose deposit'!G34+'Ind dose food'!AA135</f>
        <v>0</v>
      </c>
      <c r="H135" s="60">
        <f t="shared" si="320"/>
        <v>0</v>
      </c>
      <c r="I135" s="60">
        <f t="shared" si="321"/>
        <v>0</v>
      </c>
      <c r="J135" s="60">
        <f t="shared" si="322"/>
        <v>0</v>
      </c>
      <c r="K135" s="60">
        <f t="shared" si="323"/>
        <v>0</v>
      </c>
      <c r="L135" s="60">
        <f t="shared" si="254"/>
        <v>0</v>
      </c>
      <c r="M135" s="60">
        <f t="shared" si="255"/>
        <v>0</v>
      </c>
      <c r="N135" s="57">
        <f t="shared" si="324"/>
        <v>0</v>
      </c>
      <c r="O135" s="57">
        <f t="shared" si="325"/>
        <v>0</v>
      </c>
      <c r="P135" s="57">
        <f t="shared" si="326"/>
        <v>0</v>
      </c>
      <c r="Q135" s="57">
        <f t="shared" si="327"/>
        <v>0</v>
      </c>
      <c r="R135" s="57">
        <f t="shared" si="256"/>
        <v>0</v>
      </c>
      <c r="S135" s="57">
        <f t="shared" si="257"/>
        <v>0</v>
      </c>
      <c r="T135" s="60">
        <f t="shared" si="328"/>
        <v>0</v>
      </c>
      <c r="U135" s="60">
        <f t="shared" si="329"/>
        <v>0</v>
      </c>
      <c r="V135" s="60">
        <f t="shared" si="330"/>
        <v>0</v>
      </c>
      <c r="W135" s="60">
        <f t="shared" si="331"/>
        <v>0</v>
      </c>
      <c r="X135" s="60">
        <f t="shared" si="258"/>
        <v>0</v>
      </c>
      <c r="Y135" s="60">
        <f t="shared" si="259"/>
        <v>0</v>
      </c>
      <c r="Z135" s="60"/>
    </row>
    <row r="136" spans="1:26">
      <c r="A136" s="4"/>
      <c r="B136" s="107" t="s">
        <v>31</v>
      </c>
      <c r="C136" s="57">
        <f>'Ind dose in plume'!C35+'Ind dose in plume'!H35+'Ind dose deposit'!C35+'Ind dose food'!W136</f>
        <v>0</v>
      </c>
      <c r="D136" s="57">
        <f>'Ind dose in plume'!D35+'Ind dose in plume'!I35+'Ind dose deposit'!D35+'Ind dose food'!X136</f>
        <v>0</v>
      </c>
      <c r="E136" s="57">
        <f>'Ind dose in plume'!E35+'Ind dose in plume'!J35+'Ind dose deposit'!E35+'Ind dose food'!Y136</f>
        <v>0</v>
      </c>
      <c r="F136" s="57">
        <f>'Ind dose in plume'!F35+'Ind dose in plume'!K35+'Ind dose deposit'!F35+'Ind dose food'!Z136</f>
        <v>0</v>
      </c>
      <c r="G136" s="57">
        <f>'Ind dose in plume'!G35+'Ind dose in plume'!L35+'Ind dose deposit'!G35+'Ind dose food'!AA136</f>
        <v>0</v>
      </c>
      <c r="H136" s="60">
        <f t="shared" si="320"/>
        <v>0</v>
      </c>
      <c r="I136" s="60">
        <f t="shared" si="321"/>
        <v>0</v>
      </c>
      <c r="J136" s="60">
        <f t="shared" si="322"/>
        <v>0</v>
      </c>
      <c r="K136" s="60">
        <f t="shared" si="323"/>
        <v>0</v>
      </c>
      <c r="L136" s="60">
        <f t="shared" si="254"/>
        <v>0</v>
      </c>
      <c r="M136" s="60">
        <f t="shared" si="255"/>
        <v>0</v>
      </c>
      <c r="N136" s="57">
        <f t="shared" si="324"/>
        <v>0</v>
      </c>
      <c r="O136" s="57">
        <f t="shared" si="325"/>
        <v>0</v>
      </c>
      <c r="P136" s="57">
        <f t="shared" si="326"/>
        <v>0</v>
      </c>
      <c r="Q136" s="57">
        <f t="shared" si="327"/>
        <v>0</v>
      </c>
      <c r="R136" s="57">
        <f t="shared" si="256"/>
        <v>0</v>
      </c>
      <c r="S136" s="57">
        <f t="shared" si="257"/>
        <v>0</v>
      </c>
      <c r="T136" s="60">
        <f t="shared" si="328"/>
        <v>0</v>
      </c>
      <c r="U136" s="60">
        <f t="shared" si="329"/>
        <v>0</v>
      </c>
      <c r="V136" s="60">
        <f t="shared" si="330"/>
        <v>0</v>
      </c>
      <c r="W136" s="60">
        <f t="shared" si="331"/>
        <v>0</v>
      </c>
      <c r="X136" s="60">
        <f t="shared" si="258"/>
        <v>0</v>
      </c>
      <c r="Y136" s="60">
        <f t="shared" si="259"/>
        <v>0</v>
      </c>
      <c r="Z136" s="60"/>
    </row>
    <row r="137" spans="1:26">
      <c r="A137" s="4"/>
      <c r="B137" s="107" t="s">
        <v>32</v>
      </c>
      <c r="C137" s="57">
        <f>'Ind dose in plume'!C36+'Ind dose in plume'!H36+'Ind dose deposit'!C36+'Ind dose food'!W137</f>
        <v>0</v>
      </c>
      <c r="D137" s="57">
        <f>'Ind dose in plume'!D36+'Ind dose in plume'!I36+'Ind dose deposit'!D36+'Ind dose food'!X137</f>
        <v>0</v>
      </c>
      <c r="E137" s="57">
        <f>'Ind dose in plume'!E36+'Ind dose in plume'!J36+'Ind dose deposit'!E36+'Ind dose food'!Y137</f>
        <v>0</v>
      </c>
      <c r="F137" s="57">
        <f>'Ind dose in plume'!F36+'Ind dose in plume'!K36+'Ind dose deposit'!F36+'Ind dose food'!Z137</f>
        <v>0</v>
      </c>
      <c r="G137" s="57">
        <f>'Ind dose in plume'!G36+'Ind dose in plume'!L36+'Ind dose deposit'!G36+'Ind dose food'!AA137</f>
        <v>0</v>
      </c>
      <c r="H137" s="60">
        <f t="shared" si="320"/>
        <v>0</v>
      </c>
      <c r="I137" s="60">
        <f t="shared" si="321"/>
        <v>0</v>
      </c>
      <c r="J137" s="60">
        <f t="shared" si="322"/>
        <v>0</v>
      </c>
      <c r="K137" s="60">
        <f t="shared" si="323"/>
        <v>0</v>
      </c>
      <c r="L137" s="60">
        <f t="shared" si="254"/>
        <v>0</v>
      </c>
      <c r="M137" s="60">
        <f t="shared" si="255"/>
        <v>0</v>
      </c>
      <c r="N137" s="57">
        <f t="shared" si="324"/>
        <v>0</v>
      </c>
      <c r="O137" s="57">
        <f t="shared" si="325"/>
        <v>0</v>
      </c>
      <c r="P137" s="57">
        <f t="shared" si="326"/>
        <v>0</v>
      </c>
      <c r="Q137" s="57">
        <f t="shared" si="327"/>
        <v>0</v>
      </c>
      <c r="R137" s="57">
        <f t="shared" si="256"/>
        <v>0</v>
      </c>
      <c r="S137" s="57">
        <f t="shared" si="257"/>
        <v>0</v>
      </c>
      <c r="T137" s="60">
        <f t="shared" si="328"/>
        <v>0</v>
      </c>
      <c r="U137" s="60">
        <f t="shared" si="329"/>
        <v>0</v>
      </c>
      <c r="V137" s="60">
        <f t="shared" si="330"/>
        <v>0</v>
      </c>
      <c r="W137" s="60">
        <f t="shared" si="331"/>
        <v>0</v>
      </c>
      <c r="X137" s="60">
        <f t="shared" si="258"/>
        <v>0</v>
      </c>
      <c r="Y137" s="60">
        <f t="shared" si="259"/>
        <v>0</v>
      </c>
      <c r="Z137" s="60"/>
    </row>
    <row r="138" spans="1:26">
      <c r="A138" s="4"/>
      <c r="B138" s="107" t="s">
        <v>33</v>
      </c>
      <c r="C138" s="57">
        <f>'Ind dose in plume'!C37+'Ind dose in plume'!H37+'Ind dose deposit'!C37+'Ind dose food'!W138</f>
        <v>0</v>
      </c>
      <c r="D138" s="57">
        <f>'Ind dose in plume'!D37+'Ind dose in plume'!I37+'Ind dose deposit'!D37+'Ind dose food'!X138</f>
        <v>0</v>
      </c>
      <c r="E138" s="57">
        <f>'Ind dose in plume'!E37+'Ind dose in plume'!J37+'Ind dose deposit'!E37+'Ind dose food'!Y138</f>
        <v>0</v>
      </c>
      <c r="F138" s="57">
        <f>'Ind dose in plume'!F37+'Ind dose in plume'!K37+'Ind dose deposit'!F37+'Ind dose food'!Z138</f>
        <v>0</v>
      </c>
      <c r="G138" s="57">
        <f>'Ind dose in plume'!G37+'Ind dose in plume'!L37+'Ind dose deposit'!G37+'Ind dose food'!AA138</f>
        <v>0</v>
      </c>
      <c r="H138" s="60">
        <f t="shared" si="320"/>
        <v>0</v>
      </c>
      <c r="I138" s="60">
        <f t="shared" si="321"/>
        <v>0</v>
      </c>
      <c r="J138" s="60">
        <f t="shared" si="322"/>
        <v>0</v>
      </c>
      <c r="K138" s="60">
        <f t="shared" si="323"/>
        <v>0</v>
      </c>
      <c r="L138" s="60">
        <f t="shared" si="254"/>
        <v>0</v>
      </c>
      <c r="M138" s="60">
        <f t="shared" si="255"/>
        <v>0</v>
      </c>
      <c r="N138" s="57">
        <f t="shared" si="324"/>
        <v>0</v>
      </c>
      <c r="O138" s="57">
        <f t="shared" si="325"/>
        <v>0</v>
      </c>
      <c r="P138" s="57">
        <f t="shared" si="326"/>
        <v>0</v>
      </c>
      <c r="Q138" s="57">
        <f t="shared" si="327"/>
        <v>0</v>
      </c>
      <c r="R138" s="57">
        <f t="shared" si="256"/>
        <v>0</v>
      </c>
      <c r="S138" s="57">
        <f t="shared" si="257"/>
        <v>0</v>
      </c>
      <c r="T138" s="60">
        <f t="shared" si="328"/>
        <v>0</v>
      </c>
      <c r="U138" s="60">
        <f t="shared" si="329"/>
        <v>0</v>
      </c>
      <c r="V138" s="60">
        <f t="shared" si="330"/>
        <v>0</v>
      </c>
      <c r="W138" s="60">
        <f t="shared" si="331"/>
        <v>0</v>
      </c>
      <c r="X138" s="60">
        <f t="shared" si="258"/>
        <v>0</v>
      </c>
      <c r="Y138" s="60">
        <f t="shared" si="259"/>
        <v>0</v>
      </c>
      <c r="Z138" s="60"/>
    </row>
    <row r="139" spans="1:26">
      <c r="A139" s="4" t="s">
        <v>16</v>
      </c>
      <c r="B139" s="107"/>
      <c r="C139" s="57">
        <f>'Ind dose in plume'!C38+'Ind dose in plume'!H38+'Ind dose deposit'!C38+'Ind dose food'!W139</f>
        <v>2.4111022230017194E-9</v>
      </c>
      <c r="D139" s="57">
        <f>'Ind dose in plume'!D38+'Ind dose in plume'!I38+'Ind dose deposit'!D38+'Ind dose food'!X139</f>
        <v>2.0913233611926661E-10</v>
      </c>
      <c r="E139" s="57">
        <f>'Ind dose in plume'!E38+'Ind dose in plume'!J38+'Ind dose deposit'!E38+'Ind dose food'!Y139</f>
        <v>1.6422741897307591E-11</v>
      </c>
      <c r="F139" s="57">
        <f>'Ind dose in plume'!F38+'Ind dose in plume'!K38+'Ind dose deposit'!F38+'Ind dose food'!Z139</f>
        <v>4.4706380778806299E-12</v>
      </c>
      <c r="G139" s="57">
        <f>'Ind dose in plume'!G38+'Ind dose in plume'!L38+'Ind dose deposit'!G38+'Ind dose food'!AA139</f>
        <v>2.1644262723571997E-12</v>
      </c>
      <c r="H139" s="60">
        <f t="shared" si="320"/>
        <v>9.6549775414578971E-4</v>
      </c>
      <c r="I139" s="60">
        <f t="shared" si="321"/>
        <v>1.4689946336558578E-3</v>
      </c>
      <c r="J139" s="60">
        <f t="shared" si="322"/>
        <v>8.218732095373395E-4</v>
      </c>
      <c r="K139" s="60">
        <f t="shared" si="323"/>
        <v>3.8875108032063665E-4</v>
      </c>
      <c r="L139" s="60">
        <f t="shared" si="254"/>
        <v>9.6549775414578971E-4</v>
      </c>
      <c r="M139" s="60">
        <f t="shared" si="255"/>
        <v>2.6796189235138339E-3</v>
      </c>
      <c r="N139" s="57">
        <f t="shared" si="324"/>
        <v>6.9041608586398098E-4</v>
      </c>
      <c r="O139" s="57">
        <f t="shared" si="325"/>
        <v>1.0521499415843043E-3</v>
      </c>
      <c r="P139" s="57">
        <f t="shared" si="326"/>
        <v>5.5996046560814587E-4</v>
      </c>
      <c r="Q139" s="57">
        <f t="shared" si="327"/>
        <v>3.2997106562355013E-4</v>
      </c>
      <c r="R139" s="57">
        <f t="shared" si="256"/>
        <v>6.9041608586398098E-4</v>
      </c>
      <c r="S139" s="57">
        <f t="shared" si="257"/>
        <v>1.9420814728160003E-3</v>
      </c>
      <c r="T139" s="60">
        <f t="shared" si="328"/>
        <v>8.4199626289304156E-4</v>
      </c>
      <c r="U139" s="60">
        <f t="shared" si="329"/>
        <v>1.5868865688302583E-3</v>
      </c>
      <c r="V139" s="60">
        <f t="shared" si="330"/>
        <v>1.3499564286089496E-3</v>
      </c>
      <c r="W139" s="60">
        <f t="shared" si="331"/>
        <v>1.089285656662485E-3</v>
      </c>
      <c r="X139" s="60">
        <f t="shared" si="258"/>
        <v>8.4199626289304156E-4</v>
      </c>
      <c r="Y139" s="60">
        <f t="shared" si="259"/>
        <v>4.0261286541016933E-3</v>
      </c>
      <c r="Z139" s="60"/>
    </row>
    <row r="140" spans="1:26">
      <c r="A140" s="4" t="s">
        <v>176</v>
      </c>
      <c r="B140" s="107"/>
      <c r="C140" s="57">
        <f>'Ind dose in plume'!C39+'Ind dose in plume'!H39+'Ind dose deposit'!C39+'Ind dose food'!W140</f>
        <v>5.6863428719958605E-9</v>
      </c>
      <c r="D140" s="57">
        <f>'Ind dose in plume'!D39+'Ind dose in plume'!I39+'Ind dose deposit'!D39+'Ind dose food'!X140</f>
        <v>2.3624718711198485E-10</v>
      </c>
      <c r="E140" s="57">
        <f>'Ind dose in plume'!E39+'Ind dose in plume'!J39+'Ind dose deposit'!E39+'Ind dose food'!Y140</f>
        <v>1.85520478263851E-11</v>
      </c>
      <c r="F140" s="57">
        <f>'Ind dose in plume'!F39+'Ind dose in plume'!K39+'Ind dose deposit'!F39+'Ind dose food'!Z140</f>
        <v>5.0502981160519791E-12</v>
      </c>
      <c r="G140" s="57">
        <f>'Ind dose in plume'!G39+'Ind dose in plume'!L39+'Ind dose deposit'!G39+'Ind dose food'!AA140</f>
        <v>2.4450726038608995E-12</v>
      </c>
      <c r="H140" s="60">
        <f t="shared" ref="H140:H145" si="332">D140*VLOOKUP($B$104,Other_pop_inland,3,FALSE)</f>
        <v>1.0906784326733673E-3</v>
      </c>
      <c r="I140" s="60">
        <f t="shared" ref="I140:I145" si="333">E140*VLOOKUP($B$104,Other_pop_inland,4,FALSE)</f>
        <v>1.6594585039879652E-3</v>
      </c>
      <c r="J140" s="60">
        <f t="shared" ref="J140:J145" si="334">F140*VLOOKUP($B$104,Other_pop_inland,5,FALSE)</f>
        <v>9.2843675767368772E-4</v>
      </c>
      <c r="K140" s="60">
        <f t="shared" ref="K140:K145" si="335">G140*VLOOKUP($B$104,Other_pop_inland,6,FALSE)</f>
        <v>4.391577705153866E-4</v>
      </c>
      <c r="L140" s="60">
        <f t="shared" si="254"/>
        <v>1.0906784326733673E-3</v>
      </c>
      <c r="M140" s="60">
        <f t="shared" si="255"/>
        <v>3.0270530321770397E-3</v>
      </c>
      <c r="N140" s="57">
        <f t="shared" ref="N140:N145" si="336">D140*VLOOKUP($B$104,Other_pop_coastal,3,FALSE)</f>
        <v>7.7993131645224081E-4</v>
      </c>
      <c r="O140" s="57">
        <f t="shared" ref="O140:O145" si="337">E140*VLOOKUP($B$104,Other_pop_coastal,4,FALSE)</f>
        <v>1.1885674242984E-3</v>
      </c>
      <c r="P140" s="57">
        <f t="shared" ref="P140:P145" si="338">F140*VLOOKUP($B$104,Other_pop_coastal,5,FALSE)</f>
        <v>6.3256457697086644E-4</v>
      </c>
      <c r="Q140" s="57">
        <f t="shared" ref="Q140:Q145" si="339">G140*VLOOKUP($B$104,Other_pop_coastal,6,FALSE)</f>
        <v>3.7275615387179201E-4</v>
      </c>
      <c r="R140" s="57">
        <f t="shared" si="256"/>
        <v>7.7993131645224081E-4</v>
      </c>
      <c r="S140" s="57">
        <f t="shared" si="257"/>
        <v>2.1938881551410586E-3</v>
      </c>
      <c r="T140" s="60">
        <f t="shared" ref="T140:T152" si="340">D140*VLOOKUP($B$104,Other_pop_generic,3,FALSE)</f>
        <v>9.5116447488944125E-4</v>
      </c>
      <c r="U140" s="60">
        <f t="shared" ref="U140:U152" si="341">E140*VLOOKUP($B$104,Other_pop_generic,4,FALSE)</f>
        <v>1.7926358280533905E-3</v>
      </c>
      <c r="V140" s="60">
        <f t="shared" ref="V140:V152" si="342">F140*VLOOKUP($B$104,Other_pop_generic,5,FALSE)</f>
        <v>1.5249909049645225E-3</v>
      </c>
      <c r="W140" s="60">
        <f t="shared" ref="W140:W152" si="343">G140*VLOOKUP($B$104,Other_pop_generic,6,FALSE)</f>
        <v>1.2305258677088023E-3</v>
      </c>
      <c r="X140" s="60">
        <f t="shared" si="258"/>
        <v>9.5116447488944125E-4</v>
      </c>
      <c r="Y140" s="60">
        <f t="shared" si="259"/>
        <v>4.5481526007267155E-3</v>
      </c>
      <c r="Z140" s="60"/>
    </row>
    <row r="141" spans="1:26">
      <c r="A141" s="4" t="s">
        <v>24</v>
      </c>
      <c r="B141" s="107"/>
      <c r="C141" s="57">
        <f>'Ind dose in plume'!C40+'Ind dose in plume'!H40+'Ind dose deposit'!C40+'Ind dose food'!W141</f>
        <v>1.0032837254628236E-8</v>
      </c>
      <c r="D141" s="57">
        <f>'Ind dose in plume'!D40+'Ind dose in plume'!I40+'Ind dose deposit'!D40+'Ind dose food'!X141</f>
        <v>4.0340662592759891E-10</v>
      </c>
      <c r="E141" s="57">
        <f>'Ind dose in plume'!E40+'Ind dose in plume'!J40+'Ind dose deposit'!E40+'Ind dose food'!Y141</f>
        <v>3.1678765686968489E-11</v>
      </c>
      <c r="F141" s="57">
        <f>'Ind dose in plume'!F40+'Ind dose in plume'!K40+'Ind dose deposit'!F40+'Ind dose food'!Z141</f>
        <v>8.6236960167539692E-12</v>
      </c>
      <c r="G141" s="57">
        <f>'Ind dose in plume'!G40+'Ind dose in plume'!L40+'Ind dose deposit'!G40+'Ind dose food'!AA141</f>
        <v>4.1751128140880046E-12</v>
      </c>
      <c r="H141" s="60">
        <f t="shared" si="332"/>
        <v>1.8624006146926281E-3</v>
      </c>
      <c r="I141" s="60">
        <f t="shared" si="333"/>
        <v>2.833627727086627E-3</v>
      </c>
      <c r="J141" s="60">
        <f t="shared" si="334"/>
        <v>1.5853631181712491E-3</v>
      </c>
      <c r="K141" s="60">
        <f t="shared" si="335"/>
        <v>7.4988907576399306E-4</v>
      </c>
      <c r="L141" s="60">
        <f t="shared" si="254"/>
        <v>1.8624006146926281E-3</v>
      </c>
      <c r="M141" s="60">
        <f t="shared" si="255"/>
        <v>5.1688799210218694E-3</v>
      </c>
      <c r="N141" s="57">
        <f t="shared" si="336"/>
        <v>1.3317807702663972E-3</v>
      </c>
      <c r="O141" s="57">
        <f t="shared" si="337"/>
        <v>2.0295521707292459E-3</v>
      </c>
      <c r="P141" s="57">
        <f t="shared" si="338"/>
        <v>1.0801430920334952E-3</v>
      </c>
      <c r="Q141" s="57">
        <f t="shared" si="339"/>
        <v>6.3650420527504986E-4</v>
      </c>
      <c r="R141" s="57">
        <f t="shared" si="256"/>
        <v>1.3317807702663972E-3</v>
      </c>
      <c r="S141" s="57">
        <f t="shared" si="257"/>
        <v>3.7461994680377912E-3</v>
      </c>
      <c r="T141" s="60">
        <f t="shared" si="340"/>
        <v>1.6241719370629511E-3</v>
      </c>
      <c r="U141" s="60">
        <f t="shared" si="341"/>
        <v>3.0610362203897699E-3</v>
      </c>
      <c r="V141" s="60">
        <f t="shared" si="342"/>
        <v>2.6040161769716069E-3</v>
      </c>
      <c r="W141" s="60">
        <f t="shared" si="343"/>
        <v>2.1011990851417918E-3</v>
      </c>
      <c r="X141" s="60">
        <f t="shared" si="258"/>
        <v>1.6241719370629511E-3</v>
      </c>
      <c r="Y141" s="60">
        <f t="shared" si="259"/>
        <v>7.7662514825031686E-3</v>
      </c>
      <c r="Z141" s="60"/>
    </row>
    <row r="142" spans="1:26">
      <c r="A142" s="4"/>
      <c r="B142" s="107" t="s">
        <v>34</v>
      </c>
      <c r="C142" s="57">
        <f>'Ind dose in plume'!C41+'Ind dose in plume'!H41+'Ind dose deposit'!C41+'Ind dose food'!W142</f>
        <v>2.0678941193880689E-9</v>
      </c>
      <c r="D142" s="57">
        <f>'Ind dose in plume'!D41+'Ind dose in plume'!I41+'Ind dose deposit'!D41+'Ind dose food'!X142</f>
        <v>1.9775370516411669E-10</v>
      </c>
      <c r="E142" s="57">
        <f>'Ind dose in plume'!E41+'Ind dose in plume'!J41+'Ind dose deposit'!E41+'Ind dose food'!Y142</f>
        <v>1.5529227551032436E-11</v>
      </c>
      <c r="F142" s="57">
        <f>'Ind dose in plume'!F41+'Ind dose in plume'!K41+'Ind dose deposit'!F41+'Ind dose food'!Z142</f>
        <v>4.2274165318945498E-12</v>
      </c>
      <c r="G142" s="57">
        <f>'Ind dose in plume'!G41+'Ind dose in plume'!L41+'Ind dose deposit'!G41+'Ind dose food'!AA142</f>
        <v>2.0466793934422555E-12</v>
      </c>
      <c r="H142" s="60">
        <f t="shared" si="332"/>
        <v>9.1296621915549657E-4</v>
      </c>
      <c r="I142" s="60">
        <f t="shared" si="333"/>
        <v>1.3890708433423832E-3</v>
      </c>
      <c r="J142" s="60">
        <f t="shared" si="334"/>
        <v>7.771598444324243E-4</v>
      </c>
      <c r="K142" s="60">
        <f t="shared" si="335"/>
        <v>3.6760264622187817E-4</v>
      </c>
      <c r="L142" s="60">
        <f t="shared" si="254"/>
        <v>9.1296621915549657E-4</v>
      </c>
      <c r="M142" s="60">
        <f t="shared" si="255"/>
        <v>2.5338333339966854E-3</v>
      </c>
      <c r="N142" s="57">
        <f t="shared" si="336"/>
        <v>6.5285140317394917E-4</v>
      </c>
      <c r="O142" s="57">
        <f t="shared" si="337"/>
        <v>9.9490547698048151E-4</v>
      </c>
      <c r="P142" s="57">
        <f t="shared" si="338"/>
        <v>5.2949625719679008E-4</v>
      </c>
      <c r="Q142" s="57">
        <f t="shared" si="339"/>
        <v>3.120203210749277E-4</v>
      </c>
      <c r="R142" s="57">
        <f t="shared" si="256"/>
        <v>6.5285140317394917E-4</v>
      </c>
      <c r="S142" s="57">
        <f t="shared" si="257"/>
        <v>1.8364220552521994E-3</v>
      </c>
      <c r="T142" s="60">
        <f t="shared" si="340"/>
        <v>7.9618429082377968E-4</v>
      </c>
      <c r="U142" s="60">
        <f t="shared" si="341"/>
        <v>1.5005486160068234E-3</v>
      </c>
      <c r="V142" s="60">
        <f t="shared" si="342"/>
        <v>1.2765131116013312E-3</v>
      </c>
      <c r="W142" s="60">
        <f t="shared" si="343"/>
        <v>1.0300274652623501E-3</v>
      </c>
      <c r="X142" s="60">
        <f t="shared" si="258"/>
        <v>7.9618429082377968E-4</v>
      </c>
      <c r="Y142" s="60">
        <f t="shared" si="259"/>
        <v>3.8070891928705048E-3</v>
      </c>
      <c r="Z142" s="60"/>
    </row>
    <row r="143" spans="1:26">
      <c r="A143" s="4"/>
      <c r="B143" s="107" t="s">
        <v>144</v>
      </c>
      <c r="C143" s="57">
        <f>'Ind dose in plume'!C42+'Ind dose in plume'!H42+'Ind dose deposit'!C42+'Ind dose food'!W143</f>
        <v>9.8806245410281884E-12</v>
      </c>
      <c r="D143" s="57">
        <f>'Ind dose in plume'!D42+'Ind dose in plume'!I42+'Ind dose deposit'!D42+'Ind dose food'!X143</f>
        <v>3.7565086795234951E-13</v>
      </c>
      <c r="E143" s="57">
        <f>'Ind dose in plume'!E42+'Ind dose in plume'!J42+'Ind dose deposit'!E42+'Ind dose food'!Y143</f>
        <v>2.9499158073086771E-14</v>
      </c>
      <c r="F143" s="57">
        <f>'Ind dose in plume'!F42+'Ind dose in plume'!K42+'Ind dose deposit'!F42+'Ind dose food'!Z143</f>
        <v>8.0303561851565996E-15</v>
      </c>
      <c r="G143" s="57">
        <f>'Ind dose in plume'!G42+'Ind dose in plume'!L42+'Ind dose deposit'!G42+'Ind dose food'!AA143</f>
        <v>3.8878507481248478E-15</v>
      </c>
      <c r="H143" s="60">
        <f t="shared" si="332"/>
        <v>1.7342610716310779E-6</v>
      </c>
      <c r="I143" s="60">
        <f t="shared" si="333"/>
        <v>2.6386644311711863E-6</v>
      </c>
      <c r="J143" s="60">
        <f t="shared" si="334"/>
        <v>1.4762847040285297E-6</v>
      </c>
      <c r="K143" s="60">
        <f t="shared" si="335"/>
        <v>6.9829413815648761E-7</v>
      </c>
      <c r="L143" s="60">
        <f t="shared" si="254"/>
        <v>1.7342610716310779E-6</v>
      </c>
      <c r="M143" s="60">
        <f t="shared" si="255"/>
        <v>4.8132432733562041E-6</v>
      </c>
      <c r="N143" s="57">
        <f t="shared" si="336"/>
        <v>1.2401496904580068E-6</v>
      </c>
      <c r="O143" s="57">
        <f t="shared" si="337"/>
        <v>1.8899120279344351E-6</v>
      </c>
      <c r="P143" s="57">
        <f t="shared" si="338"/>
        <v>1.0058255466233715E-6</v>
      </c>
      <c r="Q143" s="57">
        <f t="shared" si="339"/>
        <v>5.9271053522508561E-7</v>
      </c>
      <c r="R143" s="57">
        <f t="shared" si="256"/>
        <v>1.2401496904580068E-6</v>
      </c>
      <c r="S143" s="57">
        <f t="shared" si="257"/>
        <v>3.4884481097828921E-6</v>
      </c>
      <c r="T143" s="60">
        <f t="shared" si="340"/>
        <v>1.5124233432175888E-6</v>
      </c>
      <c r="U143" s="60">
        <f t="shared" si="341"/>
        <v>2.8504264410108394E-6</v>
      </c>
      <c r="V143" s="60">
        <f t="shared" si="342"/>
        <v>2.424850942376205E-6</v>
      </c>
      <c r="W143" s="60">
        <f t="shared" si="343"/>
        <v>1.9566293891659065E-6</v>
      </c>
      <c r="X143" s="60">
        <f t="shared" si="258"/>
        <v>1.5124233432175888E-6</v>
      </c>
      <c r="Y143" s="60">
        <f t="shared" si="259"/>
        <v>7.2319067725529513E-6</v>
      </c>
      <c r="Z143" s="60"/>
    </row>
    <row r="144" spans="1:26">
      <c r="A144" s="4"/>
      <c r="B144" s="107" t="s">
        <v>145</v>
      </c>
      <c r="C144" s="57">
        <f>'Ind dose in plume'!C43+'Ind dose in plume'!H43+'Ind dose deposit'!C43+'Ind dose food'!W144</f>
        <v>1.580172083791807E-8</v>
      </c>
      <c r="D144" s="57">
        <f>'Ind dose in plume'!D43+'Ind dose in plume'!I43+'Ind dose deposit'!D43+'Ind dose food'!X144</f>
        <v>6.0731483101210103E-10</v>
      </c>
      <c r="E144" s="57">
        <f>'Ind dose in plume'!E43+'Ind dose in plume'!J43+'Ind dose deposit'!E43+'Ind dose food'!Y144</f>
        <v>4.7691294573099353E-11</v>
      </c>
      <c r="F144" s="57">
        <f>'Ind dose in plume'!F43+'Ind dose in plume'!K43+'Ind dose deposit'!F43+'Ind dose food'!Z144</f>
        <v>1.2982678400663223E-11</v>
      </c>
      <c r="G144" s="57">
        <f>'Ind dose in plume'!G43+'Ind dose in plume'!L43+'Ind dose deposit'!G43+'Ind dose food'!AA144</f>
        <v>6.2854890578802512E-12</v>
      </c>
      <c r="H144" s="60">
        <f t="shared" si="332"/>
        <v>2.8037802105706695E-3</v>
      </c>
      <c r="I144" s="60">
        <f t="shared" si="333"/>
        <v>4.2659292971942344E-3</v>
      </c>
      <c r="J144" s="60">
        <f t="shared" si="334"/>
        <v>2.3867097670770294E-3</v>
      </c>
      <c r="K144" s="60">
        <f t="shared" si="335"/>
        <v>1.1289322684728685E-3</v>
      </c>
      <c r="L144" s="60">
        <f t="shared" si="254"/>
        <v>2.8037802105706695E-3</v>
      </c>
      <c r="M144" s="60">
        <f t="shared" si="255"/>
        <v>7.7815713327441319E-3</v>
      </c>
      <c r="N144" s="57">
        <f t="shared" si="336"/>
        <v>2.0049502448793773E-3</v>
      </c>
      <c r="O144" s="57">
        <f t="shared" si="337"/>
        <v>3.0554211417883133E-3</v>
      </c>
      <c r="P144" s="57">
        <f t="shared" si="338"/>
        <v>1.6261183561346445E-3</v>
      </c>
      <c r="Q144" s="57">
        <f t="shared" si="339"/>
        <v>9.5823523715370498E-4</v>
      </c>
      <c r="R144" s="57">
        <f t="shared" si="256"/>
        <v>2.0049502448793773E-3</v>
      </c>
      <c r="S144" s="57">
        <f t="shared" si="257"/>
        <v>5.6397747350766629E-3</v>
      </c>
      <c r="T144" s="60">
        <f t="shared" si="340"/>
        <v>2.4451351120569186E-3</v>
      </c>
      <c r="U144" s="60">
        <f t="shared" si="341"/>
        <v>4.6082849795371951E-3</v>
      </c>
      <c r="V144" s="60">
        <f t="shared" si="342"/>
        <v>3.9202569884266604E-3</v>
      </c>
      <c r="W144" s="60">
        <f t="shared" si="343"/>
        <v>3.1632831126197072E-3</v>
      </c>
      <c r="X144" s="60">
        <f t="shared" si="258"/>
        <v>2.4451351120569186E-3</v>
      </c>
      <c r="Y144" s="60">
        <f t="shared" si="259"/>
        <v>1.1691825080583564E-2</v>
      </c>
      <c r="Z144" s="60"/>
    </row>
    <row r="145" spans="1:31">
      <c r="A145" s="4"/>
      <c r="B145" s="107" t="s">
        <v>159</v>
      </c>
      <c r="C145" s="57">
        <f>'Ind dose in plume'!C44+'Ind dose in plume'!H44+'Ind dose deposit'!C44+'Ind dose food'!W145</f>
        <v>6.707407116617438E-11</v>
      </c>
      <c r="D145" s="57">
        <f>'Ind dose in plume'!D44+'Ind dose in plume'!I44+'Ind dose deposit'!D44+'Ind dose food'!X145</f>
        <v>2.5675533315343086E-12</v>
      </c>
      <c r="E145" s="57">
        <f>'Ind dose in plume'!E44+'Ind dose in plume'!J44+'Ind dose deposit'!E44+'Ind dose food'!Y145</f>
        <v>2.0162514730997151E-13</v>
      </c>
      <c r="F145" s="57">
        <f>'Ind dose in plume'!F44+'Ind dose in plume'!K44+'Ind dose deposit'!F44+'Ind dose food'!Z145</f>
        <v>5.4887049480267293E-14</v>
      </c>
      <c r="G145" s="57">
        <f>'Ind dose in plume'!G44+'Ind dose in plume'!L44+'Ind dose deposit'!G44+'Ind dose food'!AA145</f>
        <v>2.6573249238764785E-14</v>
      </c>
      <c r="H145" s="60">
        <f t="shared" si="332"/>
        <v>1.1853580470846836E-5</v>
      </c>
      <c r="I145" s="60">
        <f t="shared" si="333"/>
        <v>1.8035128437169065E-5</v>
      </c>
      <c r="J145" s="60">
        <f t="shared" si="334"/>
        <v>1.0090325974176639E-5</v>
      </c>
      <c r="K145" s="60">
        <f t="shared" si="335"/>
        <v>4.7728026041510285E-6</v>
      </c>
      <c r="L145" s="60">
        <f t="shared" si="254"/>
        <v>1.1853580470846836E-5</v>
      </c>
      <c r="M145" s="60">
        <f t="shared" si="255"/>
        <v>3.2898257015496731E-5</v>
      </c>
      <c r="N145" s="57">
        <f t="shared" si="336"/>
        <v>8.4763559490579938E-6</v>
      </c>
      <c r="O145" s="57">
        <f t="shared" si="337"/>
        <v>1.2917446324775543E-5</v>
      </c>
      <c r="P145" s="57">
        <f t="shared" si="338"/>
        <v>6.8747631204801041E-6</v>
      </c>
      <c r="Q145" s="57">
        <f t="shared" si="339"/>
        <v>4.0511443981162048E-6</v>
      </c>
      <c r="R145" s="57">
        <f t="shared" si="256"/>
        <v>8.4763559490579938E-6</v>
      </c>
      <c r="S145" s="57">
        <f t="shared" si="257"/>
        <v>2.3843353843371852E-5</v>
      </c>
      <c r="T145" s="60">
        <f t="shared" si="340"/>
        <v>1.0337331615219789E-5</v>
      </c>
      <c r="U145" s="60">
        <f t="shared" si="341"/>
        <v>1.9482510302196916E-5</v>
      </c>
      <c r="V145" s="60">
        <f t="shared" si="342"/>
        <v>1.6573724824620604E-5</v>
      </c>
      <c r="W145" s="60">
        <f t="shared" si="343"/>
        <v>1.3373455874373521E-5</v>
      </c>
      <c r="X145" s="60">
        <f t="shared" si="258"/>
        <v>1.0337331615219789E-5</v>
      </c>
      <c r="Y145" s="60">
        <f t="shared" si="259"/>
        <v>4.9429691001191044E-5</v>
      </c>
      <c r="Z145" s="60"/>
    </row>
    <row r="146" spans="1:31">
      <c r="A146" s="4" t="s">
        <v>160</v>
      </c>
      <c r="B146" s="107"/>
      <c r="C146" s="57">
        <f>'Ind dose in plume'!C45+'Ind dose in plume'!H45+'Ind dose deposit'!C45+'Ind dose food'!W146</f>
        <v>1.4763782920358005E-9</v>
      </c>
      <c r="D146" s="57">
        <f>'Ind dose in plume'!D45+'Ind dose in plume'!I45+'Ind dose deposit'!D45+'Ind dose food'!X146</f>
        <v>6.7388477829189219E-11</v>
      </c>
      <c r="E146" s="57">
        <f>'Ind dose in plume'!E45+'Ind dose in plume'!J45+'Ind dose deposit'!E45+'Ind dose food'!Y146</f>
        <v>5.2918907076835381E-12</v>
      </c>
      <c r="F146" s="57">
        <f>'Ind dose in plume'!F45+'Ind dose in plume'!K45+'Ind dose deposit'!F45+'Ind dose food'!Z146</f>
        <v>1.4405755686587064E-12</v>
      </c>
      <c r="G146" s="57">
        <f>'Ind dose in plume'!G45+'Ind dose in plume'!L45+'Ind dose deposit'!G45+'Ind dose food'!AA146</f>
        <v>6.9744635821058763E-13</v>
      </c>
      <c r="H146" s="60">
        <f t="shared" ref="H146" si="344">D146*VLOOKUP($B$104,Other_pop_inland,3,FALSE)</f>
        <v>3.111112571433255E-4</v>
      </c>
      <c r="I146" s="60">
        <f t="shared" ref="I146" si="345">E146*VLOOKUP($B$104,Other_pop_inland,4,FALSE)</f>
        <v>4.7335329874208628E-4</v>
      </c>
      <c r="J146" s="60">
        <f t="shared" ref="J146" si="346">F146*VLOOKUP($B$104,Other_pop_inland,5,FALSE)</f>
        <v>2.6483254639925744E-4</v>
      </c>
      <c r="K146" s="60">
        <f t="shared" ref="K146" si="347">G146*VLOOKUP($B$104,Other_pop_inland,6,FALSE)</f>
        <v>1.2526784981443527E-4</v>
      </c>
      <c r="L146" s="60">
        <f t="shared" ref="L146" si="348">H146</f>
        <v>3.111112571433255E-4</v>
      </c>
      <c r="M146" s="60">
        <f t="shared" ref="M146" si="349">SUM(I146:K146)</f>
        <v>8.6345369495577904E-4</v>
      </c>
      <c r="N146" s="57">
        <f t="shared" ref="N146" si="350">D146*VLOOKUP($B$104,Other_pop_coastal,3,FALSE)</f>
        <v>2.2247200006711063E-4</v>
      </c>
      <c r="O146" s="57">
        <f t="shared" ref="O146" si="351">E146*VLOOKUP($B$104,Other_pop_coastal,4,FALSE)</f>
        <v>3.3903367256064436E-4</v>
      </c>
      <c r="P146" s="57">
        <f t="shared" ref="P146" si="352">F146*VLOOKUP($B$104,Other_pop_coastal,5,FALSE)</f>
        <v>1.8043629390645285E-4</v>
      </c>
      <c r="Q146" s="57">
        <f t="shared" ref="Q146" si="353">G146*VLOOKUP($B$104,Other_pop_coastal,6,FALSE)</f>
        <v>1.0632707658985201E-4</v>
      </c>
      <c r="R146" s="57">
        <f t="shared" ref="R146" si="354">N146</f>
        <v>2.2247200006711063E-4</v>
      </c>
      <c r="S146" s="57">
        <f t="shared" ref="S146" si="355">SUM(O146:Q146)</f>
        <v>6.2579704305694916E-4</v>
      </c>
      <c r="T146" s="60">
        <f t="shared" si="340"/>
        <v>2.7131551029903393E-4</v>
      </c>
      <c r="U146" s="60">
        <f t="shared" si="341"/>
        <v>5.1134154943501843E-4</v>
      </c>
      <c r="V146" s="60">
        <f t="shared" si="342"/>
        <v>4.3499702188590792E-4</v>
      </c>
      <c r="W146" s="60">
        <f t="shared" si="343"/>
        <v>3.5100216810013879E-4</v>
      </c>
      <c r="X146" s="60">
        <f t="shared" ref="X146" si="356">T146</f>
        <v>2.7131551029903393E-4</v>
      </c>
      <c r="Y146" s="60">
        <f t="shared" ref="Y146" si="357">SUM(U146:W146)</f>
        <v>1.2973407394210651E-3</v>
      </c>
      <c r="Z146" s="60"/>
    </row>
    <row r="147" spans="1:31">
      <c r="A147" s="4" t="s">
        <v>35</v>
      </c>
      <c r="B147" s="107"/>
      <c r="C147" s="57">
        <f>'Ind dose in plume'!C46+'Ind dose in plume'!H46+'Ind dose deposit'!C46+'Ind dose food'!W147</f>
        <v>1.2321235173137556E-9</v>
      </c>
      <c r="D147" s="57">
        <f>'Ind dose in plume'!D46+'Ind dose in plume'!I46+'Ind dose deposit'!D46+'Ind dose food'!X147</f>
        <v>5.7183138530239431E-11</v>
      </c>
      <c r="E147" s="57">
        <f>'Ind dose in plume'!E46+'Ind dose in plume'!J46+'Ind dose deposit'!E46+'Ind dose food'!Y147</f>
        <v>4.4904846135801245E-12</v>
      </c>
      <c r="F147" s="57">
        <f>'Ind dose in plume'!F46+'Ind dose in plume'!K46+'Ind dose deposit'!F46+'Ind dose food'!Z147</f>
        <v>1.2224142398113251E-12</v>
      </c>
      <c r="G147" s="57">
        <f>'Ind dose in plume'!G46+'Ind dose in plume'!L46+'Ind dose deposit'!G46+'Ind dose food'!AA147</f>
        <v>5.9182482161247492E-13</v>
      </c>
      <c r="H147" s="60">
        <f t="shared" ref="H147:H152" si="358">D147*VLOOKUP($B$104,Other_pop_inland,3,FALSE)</f>
        <v>2.6399643809490937E-4</v>
      </c>
      <c r="I147" s="60">
        <f t="shared" ref="I147:I152" si="359">E147*VLOOKUP($B$104,Other_pop_inland,4,FALSE)</f>
        <v>4.0166848149424166E-4</v>
      </c>
      <c r="J147" s="60">
        <f t="shared" ref="J147:J152" si="360">F147*VLOOKUP($B$104,Other_pop_inland,5,FALSE)</f>
        <v>2.2472620175376817E-4</v>
      </c>
      <c r="K147" s="60">
        <f t="shared" ref="K147:K152" si="361">G147*VLOOKUP($B$104,Other_pop_inland,6,FALSE)</f>
        <v>1.0629723992023709E-4</v>
      </c>
      <c r="L147" s="60">
        <f t="shared" si="254"/>
        <v>2.6399643809490937E-4</v>
      </c>
      <c r="M147" s="60">
        <f t="shared" si="255"/>
        <v>7.3269192316824687E-4</v>
      </c>
      <c r="N147" s="57">
        <f t="shared" ref="N147:N152" si="362">D147*VLOOKUP($B$104,Other_pop_coastal,3,FALSE)</f>
        <v>1.8878074722481207E-4</v>
      </c>
      <c r="O147" s="57">
        <f t="shared" ref="O147:O152" si="363">E147*VLOOKUP($B$104,Other_pop_coastal,4,FALSE)</f>
        <v>2.8769027446251983E-4</v>
      </c>
      <c r="P147" s="57">
        <f t="shared" ref="P147:P152" si="364">F147*VLOOKUP($B$104,Other_pop_coastal,5,FALSE)</f>
        <v>1.5311095082321582E-4</v>
      </c>
      <c r="Q147" s="57">
        <f t="shared" ref="Q147:Q152" si="365">G147*VLOOKUP($B$104,Other_pop_coastal,6,FALSE)</f>
        <v>9.0224864456694021E-5</v>
      </c>
      <c r="R147" s="57">
        <f t="shared" si="256"/>
        <v>1.8878074722481207E-4</v>
      </c>
      <c r="S147" s="57">
        <f t="shared" si="257"/>
        <v>5.3102608974242961E-4</v>
      </c>
      <c r="T147" s="60">
        <f t="shared" si="340"/>
        <v>2.3022737581575263E-4</v>
      </c>
      <c r="U147" s="60">
        <f t="shared" si="341"/>
        <v>4.3390377595823259E-4</v>
      </c>
      <c r="V147" s="60">
        <f t="shared" si="342"/>
        <v>3.6912090236540106E-4</v>
      </c>
      <c r="W147" s="60">
        <f t="shared" si="343"/>
        <v>2.9784626885776043E-4</v>
      </c>
      <c r="X147" s="60">
        <f t="shared" si="258"/>
        <v>2.3022737581575263E-4</v>
      </c>
      <c r="Y147" s="60">
        <f t="shared" si="259"/>
        <v>1.100870947181394E-3</v>
      </c>
      <c r="Z147" s="60"/>
    </row>
    <row r="148" spans="1:31">
      <c r="A148" s="4"/>
      <c r="B148" s="107" t="s">
        <v>36</v>
      </c>
      <c r="C148" s="57">
        <f>'Ind dose in plume'!C47+'Ind dose in plume'!H47+'Ind dose deposit'!C47+'Ind dose food'!W148</f>
        <v>4.7816918024258261E-12</v>
      </c>
      <c r="D148" s="57">
        <f>'Ind dose in plume'!D47+'Ind dose in plume'!I47+'Ind dose deposit'!D47+'Ind dose food'!X148</f>
        <v>3.8006113131471804E-13</v>
      </c>
      <c r="E148" s="57">
        <f>'Ind dose in plume'!E47+'Ind dose in plume'!J47+'Ind dose deposit'!E47+'Ind dose food'!Y148</f>
        <v>2.9845487782838039E-14</v>
      </c>
      <c r="F148" s="57">
        <f>'Ind dose in plume'!F47+'Ind dose in plume'!K47+'Ind dose deposit'!F47+'Ind dose food'!Z148</f>
        <v>8.1246351784666164E-15</v>
      </c>
      <c r="G148" s="57">
        <f>'Ind dose in plume'!G47+'Ind dose in plume'!L47+'Ind dose deposit'!G47+'Ind dose food'!AA148</f>
        <v>3.9334953803422613E-15</v>
      </c>
      <c r="H148" s="60">
        <f t="shared" si="358"/>
        <v>1.75462186064426E-6</v>
      </c>
      <c r="I148" s="60">
        <f t="shared" si="359"/>
        <v>2.6696432097625742E-6</v>
      </c>
      <c r="J148" s="60">
        <f t="shared" si="360"/>
        <v>1.4936167665828722E-6</v>
      </c>
      <c r="K148" s="60">
        <f t="shared" si="361"/>
        <v>7.0649233844262298E-7</v>
      </c>
      <c r="L148" s="60">
        <f t="shared" si="254"/>
        <v>1.75462186064426E-6</v>
      </c>
      <c r="M148" s="60">
        <f t="shared" si="255"/>
        <v>4.8697523147880693E-6</v>
      </c>
      <c r="N148" s="57">
        <f t="shared" si="362"/>
        <v>1.2547094511567984E-6</v>
      </c>
      <c r="O148" s="57">
        <f t="shared" si="363"/>
        <v>1.9121002097960429E-6</v>
      </c>
      <c r="P148" s="57">
        <f t="shared" si="364"/>
        <v>1.0176342656633103E-6</v>
      </c>
      <c r="Q148" s="57">
        <f t="shared" si="365"/>
        <v>5.9966914967415718E-7</v>
      </c>
      <c r="R148" s="57">
        <f t="shared" si="256"/>
        <v>1.2547094511567984E-6</v>
      </c>
      <c r="S148" s="57">
        <f t="shared" si="257"/>
        <v>3.5294036251335106E-6</v>
      </c>
      <c r="T148" s="60">
        <f t="shared" si="340"/>
        <v>1.5301796851511033E-6</v>
      </c>
      <c r="U148" s="60">
        <f t="shared" si="341"/>
        <v>2.8838913744688313E-6</v>
      </c>
      <c r="V148" s="60">
        <f t="shared" si="342"/>
        <v>2.453319481069002E-6</v>
      </c>
      <c r="W148" s="60">
        <f t="shared" si="343"/>
        <v>1.9796008545436181E-6</v>
      </c>
      <c r="X148" s="60">
        <f t="shared" si="258"/>
        <v>1.5301796851511033E-6</v>
      </c>
      <c r="Y148" s="60">
        <f t="shared" si="259"/>
        <v>7.316811710081451E-6</v>
      </c>
      <c r="Z148" s="60"/>
    </row>
    <row r="149" spans="1:31">
      <c r="A149" s="4"/>
      <c r="B149" s="107" t="s">
        <v>37</v>
      </c>
      <c r="C149" s="57">
        <f>'Ind dose in plume'!C48+'Ind dose in plume'!H48+'Ind dose deposit'!C48+'Ind dose food'!W149</f>
        <v>7.5113005793332961E-16</v>
      </c>
      <c r="D149" s="57">
        <f>'Ind dose in plume'!D48+'Ind dose in plume'!I48+'Ind dose deposit'!D48+'Ind dose food'!X149</f>
        <v>2.8557168328386892E-17</v>
      </c>
      <c r="E149" s="57">
        <f>'Ind dose in plume'!E48+'Ind dose in plume'!J48+'Ind dose deposit'!E48+'Ind dose food'!Y149</f>
        <v>2.2425408657523378E-18</v>
      </c>
      <c r="F149" s="57">
        <f>'Ind dose in plume'!F48+'Ind dose in plume'!K48+'Ind dose deposit'!F48+'Ind dose food'!Z149</f>
        <v>6.1047172489227384E-19</v>
      </c>
      <c r="G149" s="57">
        <f>'Ind dose in plume'!G48+'Ind dose in plume'!L48+'Ind dose deposit'!G48+'Ind dose food'!AA149</f>
        <v>2.9555637354125878E-19</v>
      </c>
      <c r="H149" s="60">
        <f t="shared" si="358"/>
        <v>1.3183940081889957E-10</v>
      </c>
      <c r="I149" s="60">
        <f t="shared" si="359"/>
        <v>2.0059260007515694E-10</v>
      </c>
      <c r="J149" s="60">
        <f t="shared" si="360"/>
        <v>1.1222790732075126E-10</v>
      </c>
      <c r="K149" s="60">
        <f t="shared" si="361"/>
        <v>5.3084672357392335E-11</v>
      </c>
      <c r="L149" s="60">
        <f t="shared" si="254"/>
        <v>1.3183940081889957E-10</v>
      </c>
      <c r="M149" s="60">
        <f t="shared" si="255"/>
        <v>3.6590517975330053E-10</v>
      </c>
      <c r="N149" s="57">
        <f t="shared" si="362"/>
        <v>9.427680456550558E-11</v>
      </c>
      <c r="O149" s="57">
        <f t="shared" si="363"/>
        <v>1.4367206497281438E-10</v>
      </c>
      <c r="P149" s="57">
        <f t="shared" si="364"/>
        <v>7.6463365040128623E-11</v>
      </c>
      <c r="Q149" s="57">
        <f t="shared" si="365"/>
        <v>4.5058153643196235E-11</v>
      </c>
      <c r="R149" s="57">
        <f t="shared" si="256"/>
        <v>9.427680456550558E-11</v>
      </c>
      <c r="S149" s="57">
        <f t="shared" si="257"/>
        <v>2.651935836561392E-10</v>
      </c>
      <c r="T149" s="60">
        <f t="shared" si="340"/>
        <v>1.1497518488769995E-10</v>
      </c>
      <c r="U149" s="60">
        <f t="shared" si="341"/>
        <v>2.1669085480170546E-10</v>
      </c>
      <c r="V149" s="60">
        <f t="shared" si="342"/>
        <v>1.8433839088423826E-10</v>
      </c>
      <c r="W149" s="60">
        <f t="shared" si="343"/>
        <v>1.4874395240224723E-10</v>
      </c>
      <c r="X149" s="60">
        <f t="shared" si="258"/>
        <v>1.1497518488769995E-10</v>
      </c>
      <c r="Y149" s="60">
        <f t="shared" si="259"/>
        <v>5.4977319808819095E-10</v>
      </c>
      <c r="Z149" s="60"/>
    </row>
    <row r="150" spans="1:31">
      <c r="A150" s="4" t="s">
        <v>15</v>
      </c>
      <c r="B150" s="107"/>
      <c r="C150" s="57">
        <f>'Ind dose in plume'!C49+'Ind dose in plume'!H49+'Ind dose deposit'!C49+'Ind dose food'!W150</f>
        <v>1.9900069873811088E-8</v>
      </c>
      <c r="D150" s="57">
        <f>'Ind dose in plume'!D49+'Ind dose in plume'!I49+'Ind dose deposit'!D49+'Ind dose food'!X150</f>
        <v>7.8164394428459878E-10</v>
      </c>
      <c r="E150" s="57">
        <f>'Ind dose in plume'!E49+'Ind dose in plume'!J49+'Ind dose deposit'!E49+'Ind dose food'!Y150</f>
        <v>6.1381025851357954E-11</v>
      </c>
      <c r="F150" s="57">
        <f>'Ind dose in plume'!F49+'Ind dose in plume'!K49+'Ind dose deposit'!F49+'Ind dose food'!Z150</f>
        <v>1.6709337876067182E-11</v>
      </c>
      <c r="G150" s="57">
        <f>'Ind dose in plume'!G49+'Ind dose in plume'!L49+'Ind dose deposit'!G49+'Ind dose food'!AA150</f>
        <v>8.08972795612812E-12</v>
      </c>
      <c r="H150" s="60">
        <f t="shared" si="358"/>
        <v>3.6086025085955678E-3</v>
      </c>
      <c r="I150" s="60">
        <f t="shared" si="359"/>
        <v>5.4904593975698343E-3</v>
      </c>
      <c r="J150" s="60">
        <f t="shared" si="360"/>
        <v>3.0718114305413585E-3</v>
      </c>
      <c r="K150" s="60">
        <f t="shared" si="361"/>
        <v>1.4529903478855272E-3</v>
      </c>
      <c r="L150" s="60">
        <f t="shared" si="254"/>
        <v>3.6086025085955678E-3</v>
      </c>
      <c r="M150" s="60">
        <f t="shared" si="255"/>
        <v>1.001526117599672E-2</v>
      </c>
      <c r="N150" s="57">
        <f t="shared" si="362"/>
        <v>2.5804692022590543E-3</v>
      </c>
      <c r="O150" s="57">
        <f t="shared" si="363"/>
        <v>3.9324762678319128E-3</v>
      </c>
      <c r="P150" s="57">
        <f t="shared" si="364"/>
        <v>2.092893330681338E-3</v>
      </c>
      <c r="Q150" s="57">
        <f t="shared" si="365"/>
        <v>1.2332950252821953E-3</v>
      </c>
      <c r="R150" s="57">
        <f t="shared" si="256"/>
        <v>2.5804692022590543E-3</v>
      </c>
      <c r="S150" s="57">
        <f t="shared" si="257"/>
        <v>7.2586646237954456E-3</v>
      </c>
      <c r="T150" s="60">
        <f t="shared" si="340"/>
        <v>3.1470086941757102E-3</v>
      </c>
      <c r="U150" s="60">
        <f t="shared" si="341"/>
        <v>5.9310878849354459E-3</v>
      </c>
      <c r="V150" s="60">
        <f t="shared" si="342"/>
        <v>5.0455612131074844E-3</v>
      </c>
      <c r="W150" s="60">
        <f t="shared" si="343"/>
        <v>4.0712981271083066E-3</v>
      </c>
      <c r="X150" s="60">
        <f t="shared" si="258"/>
        <v>3.1470086941757102E-3</v>
      </c>
      <c r="Y150" s="60">
        <f t="shared" si="259"/>
        <v>1.5047947225151237E-2</v>
      </c>
      <c r="Z150" s="60"/>
    </row>
    <row r="151" spans="1:31">
      <c r="A151" s="4" t="s">
        <v>22</v>
      </c>
      <c r="B151" s="107"/>
      <c r="C151" s="57">
        <f>'Ind dose in plume'!C50+'Ind dose in plume'!H50+'Ind dose deposit'!C50+'Ind dose food'!W151</f>
        <v>1.990004572000705E-8</v>
      </c>
      <c r="D151" s="57">
        <f>'Ind dose in plume'!D50+'Ind dose in plume'!I50+'Ind dose deposit'!D50+'Ind dose food'!X151</f>
        <v>7.8164248155166271E-10</v>
      </c>
      <c r="E151" s="57">
        <f>'Ind dose in plume'!E50+'Ind dose in plume'!J50+'Ind dose deposit'!E50+'Ind dose food'!Y151</f>
        <v>6.1380892195551659E-11</v>
      </c>
      <c r="F151" s="57">
        <f>'Ind dose in plume'!F50+'Ind dose in plume'!K50+'Ind dose deposit'!F50+'Ind dose food'!Z151</f>
        <v>1.6709292284659271E-11</v>
      </c>
      <c r="G151" s="57">
        <f>'Ind dose in plume'!G50+'Ind dose in plume'!L50+'Ind dose deposit'!G50+'Ind dose food'!AA151</f>
        <v>8.0897009304162646E-12</v>
      </c>
      <c r="H151" s="60">
        <f t="shared" si="358"/>
        <v>3.6085957556209157E-3</v>
      </c>
      <c r="I151" s="60">
        <f t="shared" si="359"/>
        <v>5.4904474422177111E-3</v>
      </c>
      <c r="J151" s="60">
        <f t="shared" si="360"/>
        <v>3.071803049107636E-3</v>
      </c>
      <c r="K151" s="60">
        <f t="shared" si="361"/>
        <v>1.4529854938164308E-3</v>
      </c>
      <c r="L151" s="60">
        <f t="shared" si="254"/>
        <v>3.6085957556209157E-3</v>
      </c>
      <c r="M151" s="60">
        <f t="shared" si="255"/>
        <v>1.0015235985141778E-2</v>
      </c>
      <c r="N151" s="57">
        <f t="shared" si="362"/>
        <v>2.5804643732863226E-3</v>
      </c>
      <c r="O151" s="57">
        <f t="shared" si="363"/>
        <v>3.9324677049530909E-3</v>
      </c>
      <c r="P151" s="57">
        <f t="shared" si="364"/>
        <v>2.0928876202244511E-3</v>
      </c>
      <c r="Q151" s="57">
        <f t="shared" si="365"/>
        <v>1.2332909051589764E-3</v>
      </c>
      <c r="R151" s="57">
        <f t="shared" si="256"/>
        <v>2.5804643732863226E-3</v>
      </c>
      <c r="S151" s="57">
        <f t="shared" si="257"/>
        <v>7.2586462303365186E-3</v>
      </c>
      <c r="T151" s="60">
        <f t="shared" si="340"/>
        <v>3.1470028050067339E-3</v>
      </c>
      <c r="U151" s="60">
        <f t="shared" si="341"/>
        <v>5.93107497012468E-3</v>
      </c>
      <c r="V151" s="60">
        <f t="shared" si="342"/>
        <v>5.0455474462998999E-3</v>
      </c>
      <c r="W151" s="60">
        <f t="shared" si="343"/>
        <v>4.0712845259426485E-3</v>
      </c>
      <c r="X151" s="60">
        <f t="shared" si="258"/>
        <v>3.1470028050067339E-3</v>
      </c>
      <c r="Y151" s="60">
        <f t="shared" si="259"/>
        <v>1.5047906942367229E-2</v>
      </c>
      <c r="Z151" s="60"/>
    </row>
    <row r="152" spans="1:31">
      <c r="A152" s="4" t="s">
        <v>8</v>
      </c>
      <c r="B152" s="107"/>
      <c r="C152" s="57">
        <f>'Ind dose in plume'!C51+'Ind dose in plume'!H51+'Ind dose deposit'!C51+'Ind dose food'!W152</f>
        <v>1.6721961585981611E-8</v>
      </c>
      <c r="D152" s="57">
        <f>'Ind dose in plume'!D51+'Ind dose in plume'!I51+'Ind dose deposit'!D51+'Ind dose food'!X152</f>
        <v>6.566208655772581E-10</v>
      </c>
      <c r="E152" s="57">
        <f>'Ind dose in plume'!E51+'Ind dose in plume'!J51+'Ind dose deposit'!E51+'Ind dose food'!Y152</f>
        <v>5.15628772068209E-11</v>
      </c>
      <c r="F152" s="57">
        <f>'Ind dose in plume'!F51+'Ind dose in plume'!K51+'Ind dose deposit'!F51+'Ind dose food'!Z152</f>
        <v>1.4036452531102585E-11</v>
      </c>
      <c r="G152" s="57">
        <f>'Ind dose in plume'!G51+'Ind dose in plume'!L51+'Ind dose deposit'!G51+'Ind dose food'!AA152</f>
        <v>6.7955813427782257E-12</v>
      </c>
      <c r="H152" s="60">
        <f t="shared" si="358"/>
        <v>3.0314105546956696E-3</v>
      </c>
      <c r="I152" s="60">
        <f t="shared" si="359"/>
        <v>4.6122377363242784E-3</v>
      </c>
      <c r="J152" s="60">
        <f t="shared" si="360"/>
        <v>2.5804335066471513E-3</v>
      </c>
      <c r="K152" s="60">
        <f t="shared" si="361"/>
        <v>1.2205495849644805E-3</v>
      </c>
      <c r="L152" s="60">
        <f t="shared" si="254"/>
        <v>3.0314105546956696E-3</v>
      </c>
      <c r="M152" s="60">
        <f t="shared" si="255"/>
        <v>8.4132208279359098E-3</v>
      </c>
      <c r="N152" s="57">
        <f t="shared" si="362"/>
        <v>2.1677260261174169E-3</v>
      </c>
      <c r="O152" s="57">
        <f t="shared" si="363"/>
        <v>3.3034604440790442E-3</v>
      </c>
      <c r="P152" s="57">
        <f t="shared" si="364"/>
        <v>1.7581066411282659E-3</v>
      </c>
      <c r="Q152" s="57">
        <f t="shared" si="365"/>
        <v>1.0359998147527513E-3</v>
      </c>
      <c r="R152" s="57">
        <f t="shared" si="256"/>
        <v>2.1677260261174169E-3</v>
      </c>
      <c r="S152" s="57">
        <f t="shared" si="257"/>
        <v>6.0975668999600618E-3</v>
      </c>
      <c r="T152" s="60">
        <f t="shared" si="340"/>
        <v>2.6436481570135885E-3</v>
      </c>
      <c r="U152" s="60">
        <f t="shared" si="341"/>
        <v>4.9823858769382822E-3</v>
      </c>
      <c r="V152" s="60">
        <f t="shared" si="342"/>
        <v>4.2384552270017684E-3</v>
      </c>
      <c r="W152" s="60">
        <f t="shared" si="343"/>
        <v>3.4199960423276035E-3</v>
      </c>
      <c r="X152" s="60">
        <f t="shared" si="258"/>
        <v>2.6436481570135885E-3</v>
      </c>
      <c r="Y152" s="60">
        <f t="shared" si="259"/>
        <v>1.2640837146267654E-2</v>
      </c>
      <c r="Z152" s="60"/>
    </row>
    <row r="154" spans="1:31" s="104" customFormat="1" ht="12.75">
      <c r="A154" s="61" t="s">
        <v>347</v>
      </c>
      <c r="B154" s="61" t="s">
        <v>99</v>
      </c>
      <c r="C154" s="136" t="s">
        <v>103</v>
      </c>
      <c r="D154" s="136"/>
      <c r="E154" s="136"/>
      <c r="F154" s="136"/>
      <c r="G154" s="136"/>
      <c r="H154" s="136" t="s">
        <v>349</v>
      </c>
      <c r="I154" s="136"/>
      <c r="J154" s="136"/>
      <c r="K154" s="136"/>
      <c r="L154" s="136"/>
      <c r="M154" s="136"/>
      <c r="N154" s="136" t="s">
        <v>350</v>
      </c>
      <c r="O154" s="136"/>
      <c r="P154" s="136"/>
      <c r="Q154" s="136"/>
      <c r="R154" s="136"/>
      <c r="S154" s="136"/>
      <c r="T154" s="136" t="s">
        <v>252</v>
      </c>
      <c r="U154" s="136"/>
      <c r="V154" s="136"/>
      <c r="W154" s="136"/>
      <c r="X154" s="136"/>
      <c r="Y154" s="136"/>
      <c r="Z154" s="120"/>
    </row>
    <row r="155" spans="1:31" s="113" customFormat="1" ht="12.75" customHeight="1">
      <c r="A155" s="135" t="s">
        <v>163</v>
      </c>
      <c r="B155" s="135" t="s">
        <v>164</v>
      </c>
      <c r="C155" s="134" t="s">
        <v>196</v>
      </c>
      <c r="D155" s="134"/>
      <c r="E155" s="134"/>
      <c r="F155" s="134"/>
      <c r="G155" s="134"/>
      <c r="H155" s="133" t="s">
        <v>195</v>
      </c>
      <c r="I155" s="133"/>
      <c r="J155" s="133"/>
      <c r="K155" s="133"/>
      <c r="L155" s="133"/>
      <c r="M155" s="133"/>
      <c r="N155" s="134" t="s">
        <v>195</v>
      </c>
      <c r="O155" s="134"/>
      <c r="P155" s="134"/>
      <c r="Q155" s="134"/>
      <c r="R155" s="134"/>
      <c r="S155" s="134"/>
      <c r="T155" s="133" t="s">
        <v>195</v>
      </c>
      <c r="U155" s="133"/>
      <c r="V155" s="133"/>
      <c r="W155" s="133"/>
      <c r="X155" s="133"/>
      <c r="Y155" s="133"/>
      <c r="Z155" s="133"/>
      <c r="AA155" s="53"/>
      <c r="AB155" s="53"/>
      <c r="AC155" s="53"/>
      <c r="AD155" s="53"/>
      <c r="AE155" s="53"/>
    </row>
    <row r="156" spans="1:31" s="113" customFormat="1" ht="22.5">
      <c r="A156" s="135"/>
      <c r="B156" s="135"/>
      <c r="C156" s="62" t="str">
        <f>Other_x_typical &amp; " km"</f>
        <v>5 km</v>
      </c>
      <c r="D156" s="62" t="str">
        <f>Other_x_1 &amp; " km"</f>
        <v>50 km</v>
      </c>
      <c r="E156" s="62" t="str">
        <f>Other_x_2 &amp; " km"</f>
        <v>300 km</v>
      </c>
      <c r="F156" s="62" t="str">
        <f>Other_x_3 &amp; " km"</f>
        <v>750 km</v>
      </c>
      <c r="G156" s="62" t="str">
        <f>Other_x_4 &amp; " km"</f>
        <v>1250 km</v>
      </c>
      <c r="H156" s="82" t="s">
        <v>183</v>
      </c>
      <c r="I156" s="82" t="s">
        <v>104</v>
      </c>
      <c r="J156" s="82" t="s">
        <v>105</v>
      </c>
      <c r="K156" s="82" t="s">
        <v>106</v>
      </c>
      <c r="L156" s="54" t="s">
        <v>107</v>
      </c>
      <c r="M156" s="54" t="s">
        <v>108</v>
      </c>
      <c r="N156" s="62" t="s">
        <v>183</v>
      </c>
      <c r="O156" s="62" t="s">
        <v>104</v>
      </c>
      <c r="P156" s="62" t="s">
        <v>105</v>
      </c>
      <c r="Q156" s="62" t="s">
        <v>106</v>
      </c>
      <c r="R156" s="62" t="s">
        <v>107</v>
      </c>
      <c r="S156" s="62" t="s">
        <v>108</v>
      </c>
      <c r="T156" s="54" t="s">
        <v>183</v>
      </c>
      <c r="U156" s="54" t="s">
        <v>104</v>
      </c>
      <c r="V156" s="54" t="s">
        <v>105</v>
      </c>
      <c r="W156" s="54" t="s">
        <v>106</v>
      </c>
      <c r="X156" s="54" t="s">
        <v>107</v>
      </c>
      <c r="Y156" s="54" t="s">
        <v>108</v>
      </c>
      <c r="Z156" s="53"/>
      <c r="AA156" s="53"/>
      <c r="AB156" s="53"/>
      <c r="AC156" s="53"/>
      <c r="AD156" s="53"/>
      <c r="AE156" s="53"/>
    </row>
    <row r="157" spans="1:31">
      <c r="A157" s="4" t="s">
        <v>53</v>
      </c>
      <c r="B157" s="107"/>
      <c r="C157" s="57">
        <f>'Ind dose in plume'!C6+'Ind dose in plume'!H6+'Ind dose deposit'!C6+'Ind dose food'!W157</f>
        <v>2.5237440379672015E-14</v>
      </c>
      <c r="D157" s="57">
        <f>'Ind dose in plume'!D6+'Ind dose in plume'!I6+'Ind dose deposit'!D6+'Ind dose food'!X157</f>
        <v>1.5923110730082903E-15</v>
      </c>
      <c r="E157" s="57">
        <f>'Ind dose in plume'!E6+'Ind dose in plume'!J6+'Ind dose deposit'!E6+'Ind dose food'!Y157</f>
        <v>1.8541710646412697E-16</v>
      </c>
      <c r="F157" s="57">
        <f>'Ind dose in plume'!F6+'Ind dose in plume'!K6+'Ind dose deposit'!F6+'Ind dose food'!Z157</f>
        <v>6.1723121494373134E-17</v>
      </c>
      <c r="G157" s="57">
        <f>'Ind dose in plume'!G6+'Ind dose in plume'!L6+'Ind dose deposit'!G6+'Ind dose food'!AA157</f>
        <v>3.3422285985988751E-17</v>
      </c>
      <c r="H157" s="60">
        <f t="shared" ref="H157:H162" si="366">D157*VLOOKUP($B$154,Other_pop_inland,3,FALSE)</f>
        <v>7.2739070704519203E-9</v>
      </c>
      <c r="I157" s="60">
        <f t="shared" ref="I157:I162" si="367">E157*VLOOKUP($B$154,Other_pop_inland,4,FALSE)</f>
        <v>2.832198556334625E-9</v>
      </c>
      <c r="J157" s="60">
        <f t="shared" ref="J157:J162" si="368">F157*VLOOKUP($B$154,Other_pop_inland,5,FALSE)</f>
        <v>2.294911548301624E-9</v>
      </c>
      <c r="K157" s="60">
        <f t="shared" ref="K157:K162" si="369">G157*VLOOKUP($B$154,Other_pop_inland,6,FALSE)</f>
        <v>1.1418480024425359E-9</v>
      </c>
      <c r="L157" s="60">
        <f>H157</f>
        <v>7.2739070704519203E-9</v>
      </c>
      <c r="M157" s="60">
        <f>SUM(I157:K157)</f>
        <v>6.2689581070787847E-9</v>
      </c>
      <c r="N157" s="57">
        <f t="shared" ref="N157:N162" si="370">D157*VLOOKUP($B$154,Other_pop_coastal,3,FALSE)</f>
        <v>5.6966775717716273E-9</v>
      </c>
      <c r="O157" s="57">
        <f t="shared" ref="O157:O162" si="371">E157*VLOOKUP($B$154,Other_pop_coastal,4,FALSE)</f>
        <v>1.1475869762733888E-8</v>
      </c>
      <c r="P157" s="57">
        <f t="shared" ref="P157:P162" si="372">F157*VLOOKUP($B$154,Other_pop_coastal,5,FALSE)</f>
        <v>2.9888409015842077E-9</v>
      </c>
      <c r="Q157" s="57">
        <f t="shared" ref="Q157:Q162" si="373">G157*VLOOKUP($B$154,Other_pop_coastal,6,FALSE)</f>
        <v>1.450385985922478E-9</v>
      </c>
      <c r="R157" s="57">
        <f>N157</f>
        <v>5.6966775717716273E-9</v>
      </c>
      <c r="S157" s="57">
        <f>SUM(O157:Q157)</f>
        <v>1.5915096650240573E-8</v>
      </c>
      <c r="T157" s="60">
        <f t="shared" ref="T157:T162" si="374">D157*VLOOKUP($B$154,Other_pop_generic,3,FALSE)</f>
        <v>6.7838258254230086E-9</v>
      </c>
      <c r="U157" s="60">
        <f t="shared" ref="U157:U162" si="375">E157*VLOOKUP($B$154,Other_pop_generic,4,FALSE)</f>
        <v>1.8958667712034478E-8</v>
      </c>
      <c r="V157" s="60">
        <f t="shared" ref="V157:V162" si="376">F157*VLOOKUP($B$154,Other_pop_generic,5,FALSE)</f>
        <v>1.9722225420510078E-8</v>
      </c>
      <c r="W157" s="60">
        <f t="shared" ref="W157:W162" si="377">G157*VLOOKUP($B$154,Other_pop_generic,6,FALSE)</f>
        <v>1.7798890764798093E-8</v>
      </c>
      <c r="X157" s="60">
        <f t="shared" ref="X157" si="378">T157</f>
        <v>6.7838258254230086E-9</v>
      </c>
      <c r="Y157" s="60">
        <f t="shared" ref="Y157" si="379">SUM(U157:W157)</f>
        <v>5.6479783897342648E-8</v>
      </c>
      <c r="Z157" s="60"/>
    </row>
    <row r="158" spans="1:31">
      <c r="A158" s="4"/>
      <c r="B158" s="107" t="s">
        <v>38</v>
      </c>
      <c r="C158" s="57">
        <f>'Ind dose in plume'!C7+'Ind dose in plume'!H7+'Ind dose deposit'!C7+'Ind dose food'!W158</f>
        <v>1.3841968038776999E-14</v>
      </c>
      <c r="D158" s="57">
        <f>'Ind dose in plume'!D7+'Ind dose in plume'!I7+'Ind dose deposit'!D7+'Ind dose food'!X158</f>
        <v>3.4933366694547333E-15</v>
      </c>
      <c r="E158" s="57">
        <f>'Ind dose in plume'!E7+'Ind dose in plume'!J7+'Ind dose deposit'!E7+'Ind dose food'!Y158</f>
        <v>4.0678256160814537E-16</v>
      </c>
      <c r="F158" s="57">
        <f>'Ind dose in plume'!F7+'Ind dose in plume'!K7+'Ind dose deposit'!F7+'Ind dose food'!Z158</f>
        <v>1.3541301528610342E-16</v>
      </c>
      <c r="G158" s="57">
        <f>'Ind dose in plume'!G7+'Ind dose in plume'!L7+'Ind dose deposit'!G7+'Ind dose food'!AA158</f>
        <v>7.3324427111642438E-17</v>
      </c>
      <c r="H158" s="60">
        <f t="shared" si="366"/>
        <v>1.5958066693217959E-8</v>
      </c>
      <c r="I158" s="60">
        <f t="shared" si="367"/>
        <v>6.2134988820548065E-9</v>
      </c>
      <c r="J158" s="60">
        <f t="shared" si="368"/>
        <v>5.0347565879141901E-9</v>
      </c>
      <c r="K158" s="60">
        <f t="shared" si="369"/>
        <v>2.5050755254374723E-9</v>
      </c>
      <c r="L158" s="60">
        <f t="shared" ref="L158:L202" si="380">H158</f>
        <v>1.5958066693217959E-8</v>
      </c>
      <c r="M158" s="60">
        <f t="shared" ref="M158:M202" si="381">SUM(I158:K158)</f>
        <v>1.3753330995406468E-8</v>
      </c>
      <c r="N158" s="57">
        <f t="shared" si="370"/>
        <v>1.2497817162027965E-8</v>
      </c>
      <c r="O158" s="57">
        <f t="shared" si="371"/>
        <v>2.5176661354433951E-8</v>
      </c>
      <c r="P158" s="57">
        <f t="shared" si="372"/>
        <v>6.5571531201779812E-9</v>
      </c>
      <c r="Q158" s="57">
        <f t="shared" si="373"/>
        <v>3.1819703042785214E-9</v>
      </c>
      <c r="R158" s="57">
        <f t="shared" ref="R158:R202" si="382">N158</f>
        <v>1.2497817162027965E-8</v>
      </c>
      <c r="S158" s="57">
        <f t="shared" ref="S158:S202" si="383">SUM(O158:Q158)</f>
        <v>3.4915784778890454E-8</v>
      </c>
      <c r="T158" s="60">
        <f t="shared" si="374"/>
        <v>1.4882888096967241E-8</v>
      </c>
      <c r="U158" s="60">
        <f t="shared" si="375"/>
        <v>4.1593009208517059E-8</v>
      </c>
      <c r="V158" s="60">
        <f t="shared" si="376"/>
        <v>4.3268161876533949E-8</v>
      </c>
      <c r="W158" s="60">
        <f t="shared" si="377"/>
        <v>3.9048599760610125E-8</v>
      </c>
      <c r="X158" s="60">
        <f t="shared" ref="X158:X202" si="384">T158</f>
        <v>1.4882888096967241E-8</v>
      </c>
      <c r="Y158" s="60">
        <f t="shared" ref="Y158:Y202" si="385">SUM(U158:W158)</f>
        <v>1.2390977084566114E-7</v>
      </c>
      <c r="Z158" s="60"/>
    </row>
    <row r="159" spans="1:31">
      <c r="A159" s="4"/>
      <c r="B159" s="107" t="s">
        <v>54</v>
      </c>
      <c r="C159" s="57">
        <f>'Ind dose in plume'!C8+'Ind dose in plume'!H8+'Ind dose deposit'!C8+'Ind dose food'!W159</f>
        <v>4.1976130112141471E-15</v>
      </c>
      <c r="D159" s="57">
        <f>'Ind dose in plume'!D8+'Ind dose in plume'!I8+'Ind dose deposit'!D8+'Ind dose food'!X159</f>
        <v>1.0593634817806067E-15</v>
      </c>
      <c r="E159" s="57">
        <f>'Ind dose in plume'!E8+'Ind dose in plume'!J8+'Ind dose deposit'!E8+'Ind dose food'!Y159</f>
        <v>1.2335787574121852E-16</v>
      </c>
      <c r="F159" s="57">
        <f>'Ind dose in plume'!F8+'Ind dose in plume'!K8+'Ind dose deposit'!F8+'Ind dose food'!Z159</f>
        <v>4.106435105617464E-17</v>
      </c>
      <c r="G159" s="57">
        <f>'Ind dose in plume'!G8+'Ind dose in plume'!L8+'Ind dose deposit'!G8+'Ind dose food'!AA159</f>
        <v>2.2235824300519625E-17</v>
      </c>
      <c r="H159" s="60">
        <f t="shared" si="366"/>
        <v>4.8393254627969281E-9</v>
      </c>
      <c r="I159" s="60">
        <f t="shared" si="367"/>
        <v>1.8842597872941098E-9</v>
      </c>
      <c r="J159" s="60">
        <f t="shared" si="368"/>
        <v>1.5268031036135833E-9</v>
      </c>
      <c r="K159" s="60">
        <f t="shared" si="369"/>
        <v>7.5967070507551359E-10</v>
      </c>
      <c r="L159" s="60">
        <f t="shared" si="380"/>
        <v>4.8393254627969281E-9</v>
      </c>
      <c r="M159" s="60">
        <f t="shared" si="381"/>
        <v>4.1707335959832069E-9</v>
      </c>
      <c r="N159" s="57">
        <f t="shared" si="370"/>
        <v>3.7899957422340072E-9</v>
      </c>
      <c r="O159" s="57">
        <f t="shared" si="371"/>
        <v>7.6348884049035707E-9</v>
      </c>
      <c r="P159" s="57">
        <f t="shared" si="372"/>
        <v>1.9884738338273491E-9</v>
      </c>
      <c r="Q159" s="57">
        <f t="shared" si="373"/>
        <v>9.649408171669698E-10</v>
      </c>
      <c r="R159" s="57">
        <f t="shared" si="382"/>
        <v>3.7899957422340072E-9</v>
      </c>
      <c r="S159" s="57">
        <f t="shared" si="383"/>
        <v>1.058830305589789E-8</v>
      </c>
      <c r="T159" s="60">
        <f t="shared" si="374"/>
        <v>4.5132747413707769E-9</v>
      </c>
      <c r="U159" s="60">
        <f t="shared" si="375"/>
        <v>1.2613188828360204E-8</v>
      </c>
      <c r="V159" s="60">
        <f t="shared" si="376"/>
        <v>1.3121183256272425E-8</v>
      </c>
      <c r="W159" s="60">
        <f t="shared" si="377"/>
        <v>1.1841590008418551E-8</v>
      </c>
      <c r="X159" s="60">
        <f t="shared" si="384"/>
        <v>4.5132747413707769E-9</v>
      </c>
      <c r="Y159" s="60">
        <f t="shared" si="385"/>
        <v>3.7575962093051181E-8</v>
      </c>
      <c r="Z159" s="60"/>
    </row>
    <row r="160" spans="1:31">
      <c r="A160" s="4" t="s">
        <v>9</v>
      </c>
      <c r="B160" s="107"/>
      <c r="C160" s="57">
        <f>'Ind dose in plume'!C9+'Ind dose in plume'!H9+'Ind dose deposit'!C9+'Ind dose food'!W160</f>
        <v>3.4446269790064496E-12</v>
      </c>
      <c r="D160" s="57">
        <f>'Ind dose in plume'!D9+'Ind dose in plume'!I9+'Ind dose deposit'!D9+'Ind dose food'!X160</f>
        <v>4.514381394625711E-13</v>
      </c>
      <c r="E160" s="57">
        <f>'Ind dose in plume'!E9+'Ind dose in plume'!J9+'Ind dose deposit'!E9+'Ind dose food'!Y160</f>
        <v>3.6743987833554727E-14</v>
      </c>
      <c r="F160" s="57">
        <f>'Ind dose in plume'!F9+'Ind dose in plume'!K9+'Ind dose deposit'!F9+'Ind dose food'!Z160</f>
        <v>1.0187553480923214E-14</v>
      </c>
      <c r="G160" s="57">
        <f>'Ind dose in plume'!G9+'Ind dose in plume'!L9+'Ind dose deposit'!G9+'Ind dose food'!AA160</f>
        <v>4.9828892623992433E-15</v>
      </c>
      <c r="H160" s="60">
        <f t="shared" si="366"/>
        <v>2.062234653876177E-6</v>
      </c>
      <c r="I160" s="60">
        <f t="shared" si="367"/>
        <v>5.6125495258068131E-7</v>
      </c>
      <c r="J160" s="60">
        <f t="shared" si="368"/>
        <v>3.7878081286673815E-7</v>
      </c>
      <c r="K160" s="60">
        <f t="shared" si="369"/>
        <v>1.702367741407086E-7</v>
      </c>
      <c r="L160" s="60">
        <f t="shared" si="380"/>
        <v>2.062234653876177E-6</v>
      </c>
      <c r="M160" s="60">
        <f t="shared" si="381"/>
        <v>1.110272539588128E-6</v>
      </c>
      <c r="N160" s="57">
        <f t="shared" si="370"/>
        <v>1.6150723107515257E-6</v>
      </c>
      <c r="O160" s="57">
        <f t="shared" si="371"/>
        <v>2.2741656742601246E-6</v>
      </c>
      <c r="P160" s="57">
        <f t="shared" si="372"/>
        <v>4.9331556463222118E-7</v>
      </c>
      <c r="Q160" s="57">
        <f t="shared" si="373"/>
        <v>2.1623633878954888E-7</v>
      </c>
      <c r="R160" s="57">
        <f t="shared" si="382"/>
        <v>1.6150723107515257E-6</v>
      </c>
      <c r="S160" s="57">
        <f t="shared" si="383"/>
        <v>2.983717577681895E-6</v>
      </c>
      <c r="T160" s="60">
        <f t="shared" si="374"/>
        <v>1.9232910961809023E-6</v>
      </c>
      <c r="U160" s="60">
        <f t="shared" si="375"/>
        <v>3.7570268948522161E-6</v>
      </c>
      <c r="V160" s="60">
        <f t="shared" si="376"/>
        <v>3.2552019627294177E-6</v>
      </c>
      <c r="W160" s="60">
        <f t="shared" si="377"/>
        <v>2.6536156656582359E-6</v>
      </c>
      <c r="X160" s="60">
        <f t="shared" si="384"/>
        <v>1.9232910961809023E-6</v>
      </c>
      <c r="Y160" s="60">
        <f t="shared" si="385"/>
        <v>9.6658445232398701E-6</v>
      </c>
      <c r="Z160" s="60"/>
    </row>
    <row r="161" spans="1:26">
      <c r="A161" s="4" t="s">
        <v>268</v>
      </c>
      <c r="B161" s="107"/>
      <c r="C161" s="57">
        <f>'Ind dose in plume'!C10+'Ind dose in plume'!H10+'Ind dose deposit'!C10+'Ind dose food'!W161</f>
        <v>1.2065355641385474E-11</v>
      </c>
      <c r="D161" s="57">
        <f>'Ind dose in plume'!D10+'Ind dose in plume'!I10+'Ind dose deposit'!D10+'Ind dose food'!X161</f>
        <v>1.7683572517360124E-12</v>
      </c>
      <c r="E161" s="57">
        <f>'Ind dose in plume'!E10+'Ind dose in plume'!J10+'Ind dose deposit'!E10+'Ind dose food'!Y161</f>
        <v>1.3728227545197171E-13</v>
      </c>
      <c r="F161" s="57">
        <f>'Ind dose in plume'!F10+'Ind dose in plume'!K10+'Ind dose deposit'!F10+'Ind dose food'!Z161</f>
        <v>3.6607855029106263E-14</v>
      </c>
      <c r="G161" s="57">
        <f>'Ind dose in plume'!G10+'Ind dose in plume'!L10+'Ind dose deposit'!G10+'Ind dose food'!AA161</f>
        <v>1.7321581121830077E-14</v>
      </c>
      <c r="H161" s="60">
        <f t="shared" si="366"/>
        <v>8.0781114535529801E-6</v>
      </c>
      <c r="I161" s="60">
        <f t="shared" si="367"/>
        <v>2.0969514073429391E-6</v>
      </c>
      <c r="J161" s="60">
        <f t="shared" si="368"/>
        <v>1.361107267922385E-6</v>
      </c>
      <c r="K161" s="60">
        <f t="shared" si="369"/>
        <v>5.9177917427310559E-7</v>
      </c>
      <c r="L161" s="60">
        <f t="shared" ref="L161" si="386">H161</f>
        <v>8.0781114535529801E-6</v>
      </c>
      <c r="M161" s="60">
        <f t="shared" ref="M161" si="387">SUM(I161:K161)</f>
        <v>4.0498378495384293E-6</v>
      </c>
      <c r="N161" s="57">
        <f t="shared" si="370"/>
        <v>6.3265031975267858E-6</v>
      </c>
      <c r="O161" s="57">
        <f t="shared" si="371"/>
        <v>8.4966999208532544E-6</v>
      </c>
      <c r="P161" s="57">
        <f t="shared" si="372"/>
        <v>1.7726753245982954E-6</v>
      </c>
      <c r="Q161" s="57">
        <f t="shared" si="373"/>
        <v>7.5168342834639504E-7</v>
      </c>
      <c r="R161" s="57">
        <f t="shared" ref="R161" si="388">N161</f>
        <v>6.3265031975267858E-6</v>
      </c>
      <c r="S161" s="57">
        <f t="shared" ref="S161" si="389">SUM(O161:Q161)</f>
        <v>1.1021058673797944E-5</v>
      </c>
      <c r="T161" s="60">
        <f t="shared" si="374"/>
        <v>7.5338467440515995E-6</v>
      </c>
      <c r="U161" s="60">
        <f t="shared" si="375"/>
        <v>1.403694131937857E-5</v>
      </c>
      <c r="V161" s="60">
        <f t="shared" si="376"/>
        <v>1.1697210892213315E-5</v>
      </c>
      <c r="W161" s="60">
        <f t="shared" si="377"/>
        <v>9.2245315114079726E-6</v>
      </c>
      <c r="X161" s="60">
        <f t="shared" ref="X161" si="390">T161</f>
        <v>7.5338467440515995E-6</v>
      </c>
      <c r="Y161" s="60">
        <f t="shared" ref="Y161" si="391">SUM(U161:W161)</f>
        <v>3.4958683722999854E-5</v>
      </c>
      <c r="Z161" s="60"/>
    </row>
    <row r="162" spans="1:26">
      <c r="A162" s="4" t="s">
        <v>19</v>
      </c>
      <c r="B162" s="107"/>
      <c r="C162" s="57">
        <f>'Ind dose in plume'!C11+'Ind dose in plume'!H11+'Ind dose deposit'!C11+'Ind dose food'!W162</f>
        <v>4.1514665749482462E-14</v>
      </c>
      <c r="D162" s="57">
        <f>'Ind dose in plume'!D11+'Ind dose in plume'!I11+'Ind dose deposit'!D11+'Ind dose food'!X162</f>
        <v>2.4457127441579842E-16</v>
      </c>
      <c r="E162" s="57">
        <f>'Ind dose in plume'!E11+'Ind dose in plume'!J11+'Ind dose deposit'!E11+'Ind dose food'!Y162</f>
        <v>5.4142026507976676E-23</v>
      </c>
      <c r="F162" s="57">
        <f>'Ind dose in plume'!F11+'Ind dose in plume'!K11+'Ind dose deposit'!F11+'Ind dose food'!Z162</f>
        <v>9.0791565916112163E-34</v>
      </c>
      <c r="G162" s="57">
        <f>'Ind dose in plume'!G11+'Ind dose in plume'!L11+'Ind dose deposit'!G11+'Ind dose food'!AA162</f>
        <v>1.7768392090976094E-45</v>
      </c>
      <c r="H162" s="60">
        <f t="shared" si="366"/>
        <v>1.1172369220805202E-9</v>
      </c>
      <c r="I162" s="60">
        <f t="shared" si="367"/>
        <v>8.2700551333751797E-16</v>
      </c>
      <c r="J162" s="60">
        <f t="shared" si="368"/>
        <v>3.375697924290309E-26</v>
      </c>
      <c r="K162" s="60">
        <f t="shared" si="369"/>
        <v>6.0704414486197186E-38</v>
      </c>
      <c r="L162" s="60">
        <f t="shared" si="380"/>
        <v>1.1172369220805202E-9</v>
      </c>
      <c r="M162" s="60">
        <f t="shared" si="381"/>
        <v>8.270055133712749E-16</v>
      </c>
      <c r="N162" s="57">
        <f t="shared" si="370"/>
        <v>8.7498210449035105E-10</v>
      </c>
      <c r="O162" s="57">
        <f t="shared" si="371"/>
        <v>3.3509682938355833E-15</v>
      </c>
      <c r="P162" s="57">
        <f t="shared" si="372"/>
        <v>4.3964326359238464E-26</v>
      </c>
      <c r="Q162" s="57">
        <f t="shared" si="373"/>
        <v>7.7107313640758203E-38</v>
      </c>
      <c r="R162" s="57">
        <f t="shared" si="382"/>
        <v>8.7498210449035105E-10</v>
      </c>
      <c r="S162" s="57">
        <f t="shared" si="383"/>
        <v>3.3509682938795477E-15</v>
      </c>
      <c r="T162" s="60">
        <f t="shared" si="374"/>
        <v>1.0419628147180967E-9</v>
      </c>
      <c r="U162" s="60">
        <f t="shared" si="375"/>
        <v>5.5359546343664014E-15</v>
      </c>
      <c r="V162" s="60">
        <f t="shared" si="376"/>
        <v>2.9010388423759502E-25</v>
      </c>
      <c r="W162" s="60">
        <f t="shared" si="377"/>
        <v>9.4624787193182123E-37</v>
      </c>
      <c r="X162" s="60">
        <f t="shared" si="384"/>
        <v>1.0419628147180967E-9</v>
      </c>
      <c r="Y162" s="60">
        <f t="shared" si="385"/>
        <v>5.535954634656505E-15</v>
      </c>
      <c r="Z162" s="60"/>
    </row>
    <row r="163" spans="1:26">
      <c r="A163" s="4" t="s">
        <v>262</v>
      </c>
      <c r="B163" s="107"/>
      <c r="C163" s="57">
        <f>'Ind dose in plume'!C12+'Ind dose in plume'!H12+'Ind dose deposit'!C12+'Ind dose food'!W163</f>
        <v>1.6668765853917415E-12</v>
      </c>
      <c r="D163" s="57">
        <f>'Ind dose in plume'!D12+'Ind dose in plume'!I12+'Ind dose deposit'!D12+'Ind dose food'!X163</f>
        <v>1.8332915683978892E-13</v>
      </c>
      <c r="E163" s="57">
        <f>'Ind dose in plume'!E12+'Ind dose in plume'!J12+'Ind dose deposit'!E12+'Ind dose food'!Y163</f>
        <v>1.4350370309265316E-14</v>
      </c>
      <c r="F163" s="57">
        <f>'Ind dose in plume'!F12+'Ind dose in plume'!K12+'Ind dose deposit'!F12+'Ind dose food'!Z163</f>
        <v>3.8840043935884999E-15</v>
      </c>
      <c r="G163" s="57">
        <f>'Ind dose in plume'!G12+'Ind dose in plume'!L12+'Ind dose deposit'!G12+'Ind dose food'!AA163</f>
        <v>1.8683884473210523E-15</v>
      </c>
      <c r="H163" s="60">
        <f t="shared" ref="H163:H164" si="392">D163*VLOOKUP($B$154,Other_pop_inland,3,FALSE)</f>
        <v>8.3747407950731918E-7</v>
      </c>
      <c r="I163" s="60">
        <f t="shared" ref="I163:I164" si="393">E163*VLOOKUP($B$154,Other_pop_inland,4,FALSE)</f>
        <v>2.1919821125367308E-7</v>
      </c>
      <c r="J163" s="60">
        <f t="shared" ref="J163:J164" si="394">F163*VLOOKUP($B$154,Other_pop_inland,5,FALSE)</f>
        <v>1.4441017111088706E-7</v>
      </c>
      <c r="K163" s="60">
        <f t="shared" ref="K163:K164" si="395">G163*VLOOKUP($B$154,Other_pop_inland,6,FALSE)</f>
        <v>6.3832127379157209E-8</v>
      </c>
      <c r="L163" s="60">
        <f t="shared" ref="L163:L164" si="396">H163</f>
        <v>8.3747407950731918E-7</v>
      </c>
      <c r="M163" s="60">
        <f t="shared" ref="M163:M164" si="397">SUM(I163:K163)</f>
        <v>4.2744050974371734E-7</v>
      </c>
      <c r="N163" s="57">
        <f t="shared" ref="N163:N164" si="398">D163*VLOOKUP($B$154,Other_pop_coastal,3,FALSE)</f>
        <v>6.5588132477653827E-7</v>
      </c>
      <c r="O163" s="57">
        <f t="shared" ref="O163:O164" si="399">E163*VLOOKUP($B$154,Other_pop_coastal,4,FALSE)</f>
        <v>8.88175766824371E-7</v>
      </c>
      <c r="P163" s="57">
        <f t="shared" ref="P163:P164" si="400">F163*VLOOKUP($B$154,Other_pop_coastal,5,FALSE)</f>
        <v>1.8807654105031542E-7</v>
      </c>
      <c r="Q163" s="57">
        <f t="shared" ref="Q163:Q164" si="401">G163*VLOOKUP($B$154,Other_pop_coastal,6,FALSE)</f>
        <v>8.1080163738349519E-8</v>
      </c>
      <c r="R163" s="57">
        <f t="shared" ref="R163:R164" si="402">N163</f>
        <v>6.5588132477653827E-7</v>
      </c>
      <c r="S163" s="57">
        <f t="shared" ref="S163:S164" si="403">SUM(O163:Q163)</f>
        <v>1.1573324716130361E-6</v>
      </c>
      <c r="T163" s="60">
        <f t="shared" ref="T163:T164" si="404">D163*VLOOKUP($B$154,Other_pop_generic,3,FALSE)</f>
        <v>7.8104906120709374E-7</v>
      </c>
      <c r="U163" s="60">
        <f t="shared" ref="U163:U164" si="405">E163*VLOOKUP($B$154,Other_pop_generic,4,FALSE)</f>
        <v>1.4673074530512283E-6</v>
      </c>
      <c r="V163" s="60">
        <f t="shared" ref="V163:V164" si="406">F163*VLOOKUP($B$154,Other_pop_generic,5,FALSE)</f>
        <v>1.241045629741638E-6</v>
      </c>
      <c r="W163" s="60">
        <f t="shared" ref="W163:W164" si="407">G163*VLOOKUP($B$154,Other_pop_generic,6,FALSE)</f>
        <v>9.9500201434513914E-7</v>
      </c>
      <c r="X163" s="60">
        <f t="shared" ref="X163:X164" si="408">T163</f>
        <v>7.8104906120709374E-7</v>
      </c>
      <c r="Y163" s="60">
        <f t="shared" ref="Y163:Y164" si="409">SUM(U163:W163)</f>
        <v>3.7033550971380054E-6</v>
      </c>
      <c r="Z163" s="60"/>
    </row>
    <row r="164" spans="1:26">
      <c r="A164" s="4" t="s">
        <v>261</v>
      </c>
      <c r="B164" s="107"/>
      <c r="C164" s="57">
        <f>'Ind dose in plume'!C13+'Ind dose in plume'!H13+'Ind dose deposit'!C13+'Ind dose food'!W164</f>
        <v>7.4209135930988364E-12</v>
      </c>
      <c r="D164" s="57">
        <f>'Ind dose in plume'!D13+'Ind dose in plume'!I13+'Ind dose deposit'!D13+'Ind dose food'!X164</f>
        <v>5.1139686058971829E-13</v>
      </c>
      <c r="E164" s="57">
        <f>'Ind dose in plume'!E13+'Ind dose in plume'!J13+'Ind dose deposit'!E13+'Ind dose food'!Y164</f>
        <v>3.9594229752604341E-14</v>
      </c>
      <c r="F164" s="57">
        <f>'Ind dose in plume'!F13+'Ind dose in plume'!K13+'Ind dose deposit'!F13+'Ind dose food'!Z164</f>
        <v>1.0507141880330183E-14</v>
      </c>
      <c r="G164" s="57">
        <f>'Ind dose in plume'!G13+'Ind dose in plume'!L13+'Ind dose deposit'!G13+'Ind dose food'!AA164</f>
        <v>4.9448896658889672E-15</v>
      </c>
      <c r="H164" s="60">
        <f t="shared" si="392"/>
        <v>2.3361347560201884E-6</v>
      </c>
      <c r="I164" s="60">
        <f t="shared" si="393"/>
        <v>6.0479166395686999E-7</v>
      </c>
      <c r="J164" s="60">
        <f t="shared" si="394"/>
        <v>3.9066334717066427E-7</v>
      </c>
      <c r="K164" s="60">
        <f t="shared" si="395"/>
        <v>1.6893854566564046E-7</v>
      </c>
      <c r="L164" s="60">
        <f t="shared" si="396"/>
        <v>2.3361347560201884E-6</v>
      </c>
      <c r="M164" s="60">
        <f t="shared" si="397"/>
        <v>1.1643935567931749E-6</v>
      </c>
      <c r="N164" s="57">
        <f t="shared" si="398"/>
        <v>1.8295815907955456E-6</v>
      </c>
      <c r="O164" s="57">
        <f t="shared" si="399"/>
        <v>2.450573372983577E-6</v>
      </c>
      <c r="P164" s="57">
        <f t="shared" si="400"/>
        <v>5.0879110858873442E-7</v>
      </c>
      <c r="Q164" s="57">
        <f t="shared" si="401"/>
        <v>2.1458731686829797E-7</v>
      </c>
      <c r="R164" s="57">
        <f t="shared" si="402"/>
        <v>1.8295815907955456E-6</v>
      </c>
      <c r="S164" s="57">
        <f t="shared" si="403"/>
        <v>3.1739517984406095E-6</v>
      </c>
      <c r="T164" s="60">
        <f t="shared" si="404"/>
        <v>2.1787371128145877E-6</v>
      </c>
      <c r="U164" s="60">
        <f t="shared" si="405"/>
        <v>4.0484605736138231E-6</v>
      </c>
      <c r="V164" s="60">
        <f t="shared" si="406"/>
        <v>3.3573191969567705E-6</v>
      </c>
      <c r="W164" s="60">
        <f t="shared" si="407"/>
        <v>2.6333791483931887E-6</v>
      </c>
      <c r="X164" s="60">
        <f t="shared" si="408"/>
        <v>2.1787371128145877E-6</v>
      </c>
      <c r="Y164" s="60">
        <f t="shared" si="409"/>
        <v>1.0039158918963784E-5</v>
      </c>
      <c r="Z164" s="60"/>
    </row>
    <row r="165" spans="1:26">
      <c r="A165" s="4" t="s">
        <v>10</v>
      </c>
      <c r="B165" s="107"/>
      <c r="C165" s="57">
        <f>'Ind dose in plume'!C14+'Ind dose in plume'!H14+'Ind dose deposit'!C14+'Ind dose food'!W165</f>
        <v>2.9220297332719585E-10</v>
      </c>
      <c r="D165" s="57">
        <f>'Ind dose in plume'!D14+'Ind dose in plume'!I14+'Ind dose deposit'!D14+'Ind dose food'!X165</f>
        <v>2.2060819445034434E-11</v>
      </c>
      <c r="E165" s="57">
        <f>'Ind dose in plume'!E14+'Ind dose in plume'!J14+'Ind dose deposit'!E14+'Ind dose food'!Y165</f>
        <v>1.7314920185438968E-12</v>
      </c>
      <c r="F165" s="57">
        <f>'Ind dose in plume'!F14+'Ind dose in plume'!K14+'Ind dose deposit'!F14+'Ind dose food'!Z165</f>
        <v>4.7091032687114681E-13</v>
      </c>
      <c r="G165" s="57">
        <f>'Ind dose in plume'!G14+'Ind dose in plume'!L14+'Ind dose deposit'!G14+'Ind dose food'!AA165</f>
        <v>2.2775097698560599E-13</v>
      </c>
      <c r="H165" s="60">
        <f>D165*VLOOKUP($B$154,Other_pop_inland,3,FALSE)</f>
        <v>1.0077701101332711E-4</v>
      </c>
      <c r="I165" s="60">
        <f>E165*VLOOKUP($B$154,Other_pop_inland,4,FALSE)</f>
        <v>2.6448094724063247E-5</v>
      </c>
      <c r="J165" s="60">
        <f>F165*VLOOKUP($B$154,Other_pop_inland,5,FALSE)</f>
        <v>1.7508796074897269E-5</v>
      </c>
      <c r="K165" s="60">
        <f>G165*VLOOKUP($B$154,Other_pop_inland,6,FALSE)</f>
        <v>7.780945870500029E-6</v>
      </c>
      <c r="L165" s="60">
        <f t="shared" si="380"/>
        <v>1.0077701101332711E-4</v>
      </c>
      <c r="M165" s="60">
        <f t="shared" si="381"/>
        <v>5.1737836669460543E-5</v>
      </c>
      <c r="N165" s="57">
        <f>D165*VLOOKUP($B$154,Other_pop_coastal,3,FALSE)</f>
        <v>7.8925140619666309E-5</v>
      </c>
      <c r="O165" s="57">
        <f>E165*VLOOKUP($B$154,Other_pop_coastal,4,FALSE)</f>
        <v>1.0716582347199629E-4</v>
      </c>
      <c r="P165" s="57">
        <f>F165*VLOOKUP($B$154,Other_pop_coastal,5,FALSE)</f>
        <v>2.2803060050344053E-5</v>
      </c>
      <c r="Q165" s="57">
        <f>G165*VLOOKUP($B$154,Other_pop_coastal,6,FALSE)</f>
        <v>9.8834300394220464E-6</v>
      </c>
      <c r="R165" s="57">
        <f t="shared" si="382"/>
        <v>7.8925140619666309E-5</v>
      </c>
      <c r="S165" s="57">
        <f t="shared" si="383"/>
        <v>1.3985231356176237E-4</v>
      </c>
      <c r="T165" s="60">
        <f>D165*VLOOKUP($B$154,Other_pop_generic,3,FALSE)</f>
        <v>9.3987135565463403E-5</v>
      </c>
      <c r="U165" s="60">
        <f>E165*VLOOKUP($B$154,Other_pop_generic,4,FALSE)</f>
        <v>1.7704289777580281E-4</v>
      </c>
      <c r="V165" s="60">
        <f>F165*VLOOKUP($B$154,Other_pop_generic,5,FALSE)</f>
        <v>1.5046872864726241E-4</v>
      </c>
      <c r="W165" s="60">
        <f>G165*VLOOKUP($B$154,Other_pop_generic,6,FALSE)</f>
        <v>1.2128777674400364E-4</v>
      </c>
      <c r="X165" s="60">
        <f t="shared" si="384"/>
        <v>9.3987135565463403E-5</v>
      </c>
      <c r="Y165" s="60">
        <f t="shared" si="385"/>
        <v>4.4879940316706885E-4</v>
      </c>
      <c r="Z165" s="60"/>
    </row>
    <row r="166" spans="1:26">
      <c r="A166" s="4" t="s">
        <v>260</v>
      </c>
      <c r="B166" s="107"/>
      <c r="C166" s="57">
        <f>'Ind dose in plume'!C15+'Ind dose in plume'!H15+'Ind dose deposit'!C15+'Ind dose food'!W166</f>
        <v>6.0630319405892911E-11</v>
      </c>
      <c r="D166" s="57">
        <f>'Ind dose in plume'!D15+'Ind dose in plume'!I15+'Ind dose deposit'!D15+'Ind dose food'!X166</f>
        <v>8.1630433938927929E-12</v>
      </c>
      <c r="E166" s="57">
        <f>'Ind dose in plume'!E15+'Ind dose in plume'!J15+'Ind dose deposit'!E15+'Ind dose food'!Y166</f>
        <v>6.3839825058871287E-13</v>
      </c>
      <c r="F166" s="57">
        <f>'Ind dose in plume'!F15+'Ind dose in plume'!K15+'Ind dose deposit'!F15+'Ind dose food'!Z166</f>
        <v>1.725054106983758E-13</v>
      </c>
      <c r="G166" s="57">
        <f>'Ind dose in plume'!G15+'Ind dose in plume'!L15+'Ind dose deposit'!G15+'Ind dose food'!AA166</f>
        <v>8.2833538533825512E-14</v>
      </c>
      <c r="H166" s="60">
        <f t="shared" ref="H166" si="410">D166*VLOOKUP($B$154,Other_pop_inland,3,FALSE)</f>
        <v>3.7289961783072694E-5</v>
      </c>
      <c r="I166" s="60">
        <f t="shared" ref="I166" si="411">E166*VLOOKUP($B$154,Other_pop_inland,4,FALSE)</f>
        <v>9.7513688901930625E-6</v>
      </c>
      <c r="J166" s="60">
        <f t="shared" ref="J166" si="412">F166*VLOOKUP($B$154,Other_pop_inland,5,FALSE)</f>
        <v>6.4138794275384662E-6</v>
      </c>
      <c r="K166" s="60">
        <f t="shared" ref="K166" si="413">G166*VLOOKUP($B$154,Other_pop_inland,6,FALSE)</f>
        <v>2.8299473755250188E-6</v>
      </c>
      <c r="L166" s="60">
        <f t="shared" ref="L166" si="414">H166</f>
        <v>3.7289961783072694E-5</v>
      </c>
      <c r="M166" s="60">
        <f t="shared" ref="M166" si="415">SUM(I166:K166)</f>
        <v>1.8995195693256549E-5</v>
      </c>
      <c r="N166" s="57">
        <f t="shared" ref="N166" si="416">D166*VLOOKUP($B$154,Other_pop_coastal,3,FALSE)</f>
        <v>2.9204234654685159E-5</v>
      </c>
      <c r="O166" s="57">
        <f t="shared" ref="O166" si="417">E166*VLOOKUP($B$154,Other_pop_coastal,4,FALSE)</f>
        <v>3.9511862309913851E-5</v>
      </c>
      <c r="P166" s="57">
        <f t="shared" ref="P166" si="418">F166*VLOOKUP($B$154,Other_pop_coastal,5,FALSE)</f>
        <v>8.3532915179425975E-6</v>
      </c>
      <c r="Q166" s="57">
        <f t="shared" ref="Q166" si="419">G166*VLOOKUP($B$154,Other_pop_coastal,6,FALSE)</f>
        <v>3.5946255592509525E-6</v>
      </c>
      <c r="R166" s="57">
        <f t="shared" ref="R166" si="420">N166</f>
        <v>2.9204234654685159E-5</v>
      </c>
      <c r="S166" s="57">
        <f t="shared" ref="S166" si="421">SUM(O166:Q166)</f>
        <v>5.14597793871074E-5</v>
      </c>
      <c r="T166" s="60">
        <f t="shared" ref="T166" si="422">D166*VLOOKUP($B$154,Other_pop_generic,3,FALSE)</f>
        <v>3.4777541604931296E-5</v>
      </c>
      <c r="U166" s="60">
        <f t="shared" ref="U166" si="423">E166*VLOOKUP($B$154,Other_pop_generic,4,FALSE)</f>
        <v>6.5275424321202823E-5</v>
      </c>
      <c r="V166" s="60">
        <f t="shared" ref="V166" si="424">F166*VLOOKUP($B$154,Other_pop_generic,5,FALSE)</f>
        <v>5.5120196673157436E-5</v>
      </c>
      <c r="W166" s="60">
        <f t="shared" ref="W166" si="425">G166*VLOOKUP($B$154,Other_pop_generic,6,FALSE)</f>
        <v>4.4112635043674961E-5</v>
      </c>
      <c r="X166" s="60">
        <f t="shared" ref="X166" si="426">T166</f>
        <v>3.4777541604931296E-5</v>
      </c>
      <c r="Y166" s="60">
        <f t="shared" ref="Y166" si="427">SUM(U166:W166)</f>
        <v>1.6450825603803523E-4</v>
      </c>
      <c r="Z166" s="60"/>
    </row>
    <row r="167" spans="1:26">
      <c r="A167" s="4" t="s">
        <v>14</v>
      </c>
      <c r="B167" s="107"/>
      <c r="C167" s="57">
        <f>'Ind dose in plume'!C16+'Ind dose in plume'!H16+'Ind dose deposit'!C16+'Ind dose food'!W167</f>
        <v>8.6735976417662379E-17</v>
      </c>
      <c r="D167" s="57">
        <f>'Ind dose in plume'!D16+'Ind dose in plume'!I16+'Ind dose deposit'!D16+'Ind dose food'!X167</f>
        <v>5.4724176732414655E-18</v>
      </c>
      <c r="E167" s="57">
        <f>'Ind dose in plume'!E16+'Ind dose in plume'!J16+'Ind dose deposit'!E16+'Ind dose food'!Y167</f>
        <v>6.3721564538000207E-19</v>
      </c>
      <c r="F167" s="57">
        <f>'Ind dose in plume'!F16+'Ind dose in plume'!K16+'Ind dose deposit'!F16+'Ind dose food'!Z167</f>
        <v>2.1210849831107623E-19</v>
      </c>
      <c r="G167" s="57">
        <f>'Ind dose in plume'!G16+'Ind dose in plume'!L16+'Ind dose deposit'!G16+'Ind dose food'!AA167</f>
        <v>1.1484628669880606E-19</v>
      </c>
      <c r="H167" s="60">
        <f>D167*VLOOKUP($B$154,Other_pop_inland,3,FALSE)</f>
        <v>2.4998794695720797E-11</v>
      </c>
      <c r="I167" s="60">
        <f>E167*VLOOKUP($B$154,Other_pop_inland,4,FALSE)</f>
        <v>9.7333049001508455E-12</v>
      </c>
      <c r="J167" s="60">
        <f>F167*VLOOKUP($B$154,Other_pop_inland,5,FALSE)</f>
        <v>7.8863516698743087E-12</v>
      </c>
      <c r="K167" s="60">
        <f>G167*VLOOKUP($B$154,Other_pop_inland,6,FALSE)</f>
        <v>3.9236395472754191E-12</v>
      </c>
      <c r="L167" s="60">
        <f t="shared" si="380"/>
        <v>2.4998794695720797E-11</v>
      </c>
      <c r="M167" s="60">
        <f t="shared" si="381"/>
        <v>2.1543296117300573E-11</v>
      </c>
      <c r="N167" s="57">
        <f>D167*VLOOKUP($B$154,Other_pop_coastal,3,FALSE)</f>
        <v>1.9578209026471439E-11</v>
      </c>
      <c r="O167" s="57">
        <f>E167*VLOOKUP($B$154,Other_pop_coastal,4,FALSE)</f>
        <v>3.943866829014566E-11</v>
      </c>
      <c r="P167" s="57">
        <f>F167*VLOOKUP($B$154,Other_pop_coastal,5,FALSE)</f>
        <v>1.0271006066722386E-11</v>
      </c>
      <c r="Q167" s="57">
        <f>G167*VLOOKUP($B$154,Other_pop_coastal,6,FALSE)</f>
        <v>4.9838435597437376E-12</v>
      </c>
      <c r="R167" s="57">
        <f t="shared" si="382"/>
        <v>1.9578209026471439E-11</v>
      </c>
      <c r="S167" s="57">
        <f t="shared" si="383"/>
        <v>5.4693517916611783E-11</v>
      </c>
      <c r="T167" s="60">
        <f>D167*VLOOKUP($B$154,Other_pop_generic,3,FALSE)</f>
        <v>2.3314494867576331E-11</v>
      </c>
      <c r="U167" s="60">
        <f>E167*VLOOKUP($B$154,Other_pop_generic,4,FALSE)</f>
        <v>6.5154504414652514E-11</v>
      </c>
      <c r="V167" s="60">
        <f>F167*VLOOKUP($B$154,Other_pop_generic,5,FALSE)</f>
        <v>6.7774466294260322E-11</v>
      </c>
      <c r="W167" s="60">
        <f>G167*VLOOKUP($B$154,Other_pop_generic,6,FALSE)</f>
        <v>6.1160882668279285E-11</v>
      </c>
      <c r="X167" s="60">
        <f t="shared" si="384"/>
        <v>2.3314494867576331E-11</v>
      </c>
      <c r="Y167" s="60">
        <f t="shared" si="385"/>
        <v>1.9408985337719212E-10</v>
      </c>
      <c r="Z167" s="60"/>
    </row>
    <row r="168" spans="1:26">
      <c r="A168" s="4" t="s">
        <v>21</v>
      </c>
      <c r="B168" s="107"/>
      <c r="C168" s="57">
        <f>'Ind dose in plume'!C17+'Ind dose in plume'!H17+'Ind dose deposit'!C17+'Ind dose food'!W168</f>
        <v>2.8931365326911196E-10</v>
      </c>
      <c r="D168" s="57">
        <f>'Ind dose in plume'!D17+'Ind dose in plume'!I17+'Ind dose deposit'!D17+'Ind dose food'!X168</f>
        <v>4.2380707010617207E-11</v>
      </c>
      <c r="E168" s="57">
        <f>'Ind dose in plume'!E17+'Ind dose in plume'!J17+'Ind dose deposit'!E17+'Ind dose food'!Y168</f>
        <v>3.3277634443291219E-12</v>
      </c>
      <c r="F168" s="57">
        <f>'Ind dose in plume'!F17+'Ind dose in plume'!K17+'Ind dose deposit'!F17+'Ind dose food'!Z168</f>
        <v>9.057406904523176E-13</v>
      </c>
      <c r="G168" s="57">
        <f>'Ind dose in plume'!G17+'Ind dose in plume'!L17+'Ind dose deposit'!G17+'Ind dose food'!AA168</f>
        <v>4.3842640649572406E-13</v>
      </c>
      <c r="H168" s="60">
        <f>D168*VLOOKUP($B$154,Other_pop_inland,3,FALSE)</f>
        <v>1.9360119363666243E-4</v>
      </c>
      <c r="I168" s="60">
        <f>E168*VLOOKUP($B$154,Other_pop_inland,4,FALSE)</f>
        <v>5.0830729713040419E-5</v>
      </c>
      <c r="J168" s="60">
        <f>F168*VLOOKUP($B$154,Other_pop_inland,5,FALSE)</f>
        <v>3.3676112289220518E-5</v>
      </c>
      <c r="K168" s="60">
        <f>G168*VLOOKUP($B$154,Other_pop_inland,6,FALSE)</f>
        <v>1.4978518126649671E-5</v>
      </c>
      <c r="L168" s="60">
        <f t="shared" si="380"/>
        <v>1.9360119363666243E-4</v>
      </c>
      <c r="M168" s="60">
        <f t="shared" si="381"/>
        <v>9.948536012891062E-5</v>
      </c>
      <c r="N168" s="57">
        <f>D168*VLOOKUP($B$154,Other_pop_coastal,3,FALSE)</f>
        <v>1.5162189549249629E-4</v>
      </c>
      <c r="O168" s="57">
        <f>E168*VLOOKUP($B$154,Other_pop_coastal,4,FALSE)</f>
        <v>2.0596254906877348E-4</v>
      </c>
      <c r="P168" s="57">
        <f>F168*VLOOKUP($B$154,Other_pop_coastal,5,FALSE)</f>
        <v>4.385900706755079E-5</v>
      </c>
      <c r="Q168" s="57">
        <f>G168*VLOOKUP($B$154,Other_pop_coastal,6,FALSE)</f>
        <v>1.9025853471133778E-5</v>
      </c>
      <c r="R168" s="57">
        <f t="shared" si="382"/>
        <v>1.5162189549249629E-4</v>
      </c>
      <c r="S168" s="57">
        <f t="shared" si="383"/>
        <v>2.6884740960745804E-4</v>
      </c>
      <c r="T168" s="60">
        <f>D168*VLOOKUP($B$154,Other_pop_generic,3,FALSE)</f>
        <v>1.8055726647378157E-4</v>
      </c>
      <c r="U168" s="60">
        <f>E168*VLOOKUP($B$154,Other_pop_generic,4,FALSE)</f>
        <v>3.4025965871437708E-4</v>
      </c>
      <c r="V168" s="60">
        <f>F168*VLOOKUP($B$154,Other_pop_generic,5,FALSE)</f>
        <v>2.8940892225059474E-4</v>
      </c>
      <c r="W168" s="60">
        <f>G168*VLOOKUP($B$154,Other_pop_generic,6,FALSE)</f>
        <v>2.3348204610814868E-4</v>
      </c>
      <c r="X168" s="60">
        <f t="shared" si="384"/>
        <v>1.8055726647378157E-4</v>
      </c>
      <c r="Y168" s="60">
        <f t="shared" si="385"/>
        <v>8.6315062707312045E-4</v>
      </c>
      <c r="Z168" s="60"/>
    </row>
    <row r="169" spans="1:26">
      <c r="B169" s="107" t="s">
        <v>146</v>
      </c>
      <c r="C169" s="57">
        <f>'Ind dose in plume'!C18+'Ind dose in plume'!H18+'Ind dose deposit'!C18+'Ind dose food'!W169</f>
        <v>4.8481040627797706E-16</v>
      </c>
      <c r="D169" s="57">
        <f>'Ind dose in plume'!D18+'Ind dose in plume'!I18+'Ind dose deposit'!D18+'Ind dose food'!X169</f>
        <v>1.8431664544835171E-17</v>
      </c>
      <c r="E169" s="57">
        <f>'Ind dose in plume'!E18+'Ind dose in plume'!J18+'Ind dose deposit'!E18+'Ind dose food'!Y169</f>
        <v>1.4472674907257609E-18</v>
      </c>
      <c r="F169" s="57">
        <f>'Ind dose in plume'!F18+'Ind dose in plume'!K18+'Ind dose deposit'!F18+'Ind dose food'!Z169</f>
        <v>3.9391293228879485E-19</v>
      </c>
      <c r="G169" s="57">
        <f>'Ind dose in plume'!G18+'Ind dose in plume'!L18+'Ind dose deposit'!G18+'Ind dose food'!AA169</f>
        <v>1.9067469662793248E-19</v>
      </c>
      <c r="H169" s="60">
        <f>D169*VLOOKUP($B$154,Other_pop_inland,3,FALSE)</f>
        <v>8.4198507016333794E-11</v>
      </c>
      <c r="I169" s="60">
        <f>E169*VLOOKUP($B$154,Other_pop_inland,4,FALSE)</f>
        <v>2.2106638249457135E-11</v>
      </c>
      <c r="J169" s="60">
        <f>F169*VLOOKUP($B$154,Other_pop_inland,5,FALSE)</f>
        <v>1.464597569676255E-11</v>
      </c>
      <c r="K169" s="60">
        <f>G169*VLOOKUP($B$154,Other_pop_inland,6,FALSE)</f>
        <v>6.5142618177647748E-12</v>
      </c>
      <c r="L169" s="60">
        <f t="shared" si="380"/>
        <v>8.4198507016333794E-11</v>
      </c>
      <c r="M169" s="60">
        <f t="shared" si="381"/>
        <v>4.3266875763984462E-11</v>
      </c>
      <c r="N169" s="57">
        <f>D169*VLOOKUP($B$154,Other_pop_coastal,3,FALSE)</f>
        <v>6.5941417982235028E-11</v>
      </c>
      <c r="O169" s="57">
        <f>E169*VLOOKUP($B$154,Other_pop_coastal,4,FALSE)</f>
        <v>8.9574546556850836E-11</v>
      </c>
      <c r="P169" s="57">
        <f>F169*VLOOKUP($B$154,Other_pop_coastal,5,FALSE)</f>
        <v>1.9074587531919472E-11</v>
      </c>
      <c r="Q169" s="57">
        <f>G169*VLOOKUP($B$154,Other_pop_coastal,6,FALSE)</f>
        <v>8.2744761377216685E-12</v>
      </c>
      <c r="R169" s="57">
        <f t="shared" si="382"/>
        <v>6.5941417982235028E-11</v>
      </c>
      <c r="S169" s="57">
        <f t="shared" si="383"/>
        <v>1.1692361022649198E-10</v>
      </c>
      <c r="T169" s="60">
        <f>D169*VLOOKUP($B$154,Other_pop_generic,3,FALSE)</f>
        <v>7.8525612277856378E-11</v>
      </c>
      <c r="U169" s="60">
        <f>E169*VLOOKUP($B$154,Other_pop_generic,4,FALSE)</f>
        <v>1.4798129455443841E-10</v>
      </c>
      <c r="V169" s="60">
        <f>F169*VLOOKUP($B$154,Other_pop_generic,5,FALSE)</f>
        <v>1.2586595522979124E-10</v>
      </c>
      <c r="W169" s="60">
        <f>G169*VLOOKUP($B$154,Other_pop_generic,6,FALSE)</f>
        <v>1.0154296741743905E-10</v>
      </c>
      <c r="X169" s="60">
        <f t="shared" si="384"/>
        <v>7.8525612277856378E-11</v>
      </c>
      <c r="Y169" s="60">
        <f t="shared" si="385"/>
        <v>3.753902172016687E-10</v>
      </c>
      <c r="Z169" s="60"/>
    </row>
    <row r="170" spans="1:26">
      <c r="A170" s="4" t="s">
        <v>263</v>
      </c>
      <c r="B170" s="107"/>
      <c r="C170" s="57">
        <f>'Ind dose in plume'!C19+'Ind dose in plume'!H19+'Ind dose deposit'!C19+'Ind dose food'!W170</f>
        <v>2.6914886830555862E-11</v>
      </c>
      <c r="D170" s="57">
        <f>'Ind dose in plume'!D19+'Ind dose in plume'!I19+'Ind dose deposit'!D19+'Ind dose food'!X170</f>
        <v>2.8347648060253414E-12</v>
      </c>
      <c r="E170" s="57">
        <f>'Ind dose in plume'!E19+'Ind dose in plume'!J19+'Ind dose deposit'!E19+'Ind dose food'!Y170</f>
        <v>2.2200329837490716E-13</v>
      </c>
      <c r="F170" s="57">
        <f>'Ind dose in plume'!F19+'Ind dose in plume'!K19+'Ind dose deposit'!F19+'Ind dose food'!Z170</f>
        <v>6.0138905654073832E-14</v>
      </c>
      <c r="G170" s="57">
        <f>'Ind dose in plume'!G19+'Ind dose in plume'!L19+'Ind dose deposit'!G19+'Ind dose food'!AA170</f>
        <v>2.8957738165933484E-14</v>
      </c>
      <c r="H170" s="60">
        <f t="shared" ref="H170:H171" si="428">D170*VLOOKUP($B$154,Other_pop_inland,3,FALSE)</f>
        <v>1.2949615257438231E-5</v>
      </c>
      <c r="I170" s="60">
        <f t="shared" ref="I170:I171" si="429">E170*VLOOKUP($B$154,Other_pop_inland,4,FALSE)</f>
        <v>3.3910432168273753E-6</v>
      </c>
      <c r="J170" s="60">
        <f t="shared" ref="J170:J171" si="430">F170*VLOOKUP($B$154,Other_pop_inland,5,FALSE)</f>
        <v>2.236009225494819E-6</v>
      </c>
      <c r="K170" s="60">
        <f t="shared" ref="K170:K171" si="431">G170*VLOOKUP($B$154,Other_pop_inland,6,FALSE)</f>
        <v>9.8931998529025635E-7</v>
      </c>
      <c r="L170" s="60">
        <f t="shared" ref="L170:L171" si="432">H170</f>
        <v>1.2949615257438231E-5</v>
      </c>
      <c r="M170" s="60">
        <f t="shared" ref="M170:M171" si="433">SUM(I170:K170)</f>
        <v>6.6163724276124505E-6</v>
      </c>
      <c r="N170" s="57">
        <f t="shared" ref="N170:N171" si="434">D170*VLOOKUP($B$154,Other_pop_coastal,3,FALSE)</f>
        <v>1.0141699926273158E-5</v>
      </c>
      <c r="O170" s="57">
        <f t="shared" ref="O170:O171" si="435">E170*VLOOKUP($B$154,Other_pop_coastal,4,FALSE)</f>
        <v>1.3740269102628304E-5</v>
      </c>
      <c r="P170" s="57">
        <f t="shared" ref="P170:P171" si="436">F170*VLOOKUP($B$154,Other_pop_coastal,5,FALSE)</f>
        <v>2.9121278484237996E-6</v>
      </c>
      <c r="Q170" s="57">
        <f t="shared" ref="Q170:Q171" si="437">G170*VLOOKUP($B$154,Other_pop_coastal,6,FALSE)</f>
        <v>1.256643475478893E-6</v>
      </c>
      <c r="R170" s="57">
        <f t="shared" ref="R170:R171" si="438">N170</f>
        <v>1.0141699926273158E-5</v>
      </c>
      <c r="S170" s="57">
        <f t="shared" ref="S170:S171" si="439">SUM(O170:Q170)</f>
        <v>1.7909040426530996E-5</v>
      </c>
      <c r="T170" s="60">
        <f t="shared" ref="T170:T171" si="440">D170*VLOOKUP($B$154,Other_pop_generic,3,FALSE)</f>
        <v>1.2077131803010976E-5</v>
      </c>
      <c r="U170" s="60">
        <f t="shared" ref="U170:U171" si="441">E170*VLOOKUP($B$154,Other_pop_generic,4,FALSE)</f>
        <v>2.2699560170732199E-5</v>
      </c>
      <c r="V170" s="60">
        <f t="shared" ref="V170:V171" si="442">F170*VLOOKUP($B$154,Other_pop_generic,5,FALSE)</f>
        <v>1.92160251318553E-5</v>
      </c>
      <c r="W170" s="60">
        <f t="shared" ref="W170:W171" si="443">G170*VLOOKUP($B$154,Other_pop_generic,6,FALSE)</f>
        <v>1.542131554457845E-5</v>
      </c>
      <c r="X170" s="60">
        <f t="shared" ref="X170:X171" si="444">T170</f>
        <v>1.2077131803010976E-5</v>
      </c>
      <c r="Y170" s="60">
        <f t="shared" ref="Y170:Y171" si="445">SUM(U170:W170)</f>
        <v>5.7336900847165948E-5</v>
      </c>
      <c r="Z170" s="60"/>
    </row>
    <row r="171" spans="1:26">
      <c r="B171" s="107" t="s">
        <v>264</v>
      </c>
      <c r="C171" s="57">
        <f>'Ind dose in plume'!C20+'Ind dose in plume'!H20+'Ind dose deposit'!C20+'Ind dose food'!W171</f>
        <v>5.735204563863678E-15</v>
      </c>
      <c r="D171" s="57">
        <f>'Ind dose in plume'!D20+'Ind dose in plume'!I20+'Ind dose deposit'!D20+'Ind dose food'!X171</f>
        <v>2.1793952680323033E-16</v>
      </c>
      <c r="E171" s="57">
        <f>'Ind dose in plume'!E20+'Ind dose in plume'!J20+'Ind dose deposit'!E20+'Ind dose food'!Y171</f>
        <v>1.7067833526698263E-17</v>
      </c>
      <c r="F171" s="57">
        <f>'Ind dose in plume'!F20+'Ind dose in plume'!K20+'Ind dose deposit'!F20+'Ind dose food'!Z171</f>
        <v>4.623538648728305E-18</v>
      </c>
      <c r="G171" s="57">
        <f>'Ind dose in plume'!G20+'Ind dose in plume'!L20+'Ind dose deposit'!G20+'Ind dose food'!AA171</f>
        <v>2.2262995997978992E-18</v>
      </c>
      <c r="H171" s="60">
        <f t="shared" si="428"/>
        <v>9.9557925069877918E-10</v>
      </c>
      <c r="I171" s="60">
        <f t="shared" si="429"/>
        <v>2.6070676215318284E-10</v>
      </c>
      <c r="J171" s="60">
        <f t="shared" si="430"/>
        <v>1.7190660456070371E-10</v>
      </c>
      <c r="K171" s="60">
        <f t="shared" si="431"/>
        <v>7.6059900628387373E-11</v>
      </c>
      <c r="L171" s="60">
        <f t="shared" si="432"/>
        <v>9.9557925069877918E-10</v>
      </c>
      <c r="M171" s="60">
        <f t="shared" si="433"/>
        <v>5.0867326734227391E-10</v>
      </c>
      <c r="N171" s="57">
        <f t="shared" si="434"/>
        <v>7.7970393812366566E-10</v>
      </c>
      <c r="O171" s="57">
        <f t="shared" si="435"/>
        <v>1.0563655016496946E-9</v>
      </c>
      <c r="P171" s="57">
        <f t="shared" si="436"/>
        <v>2.2388727414951494E-10</v>
      </c>
      <c r="Q171" s="57">
        <f t="shared" si="437"/>
        <v>9.6611995402269885E-11</v>
      </c>
      <c r="R171" s="57">
        <f t="shared" si="438"/>
        <v>7.7970393812366566E-10</v>
      </c>
      <c r="S171" s="57">
        <f t="shared" si="439"/>
        <v>1.3768647712014795E-9</v>
      </c>
      <c r="T171" s="60">
        <f t="shared" si="440"/>
        <v>9.2850185831781021E-10</v>
      </c>
      <c r="U171" s="60">
        <f t="shared" si="441"/>
        <v>1.745164675297089E-9</v>
      </c>
      <c r="V171" s="60">
        <f t="shared" si="442"/>
        <v>1.4773470502293542E-9</v>
      </c>
      <c r="W171" s="60">
        <f t="shared" si="443"/>
        <v>1.1856060175874366E-9</v>
      </c>
      <c r="X171" s="60">
        <f t="shared" si="444"/>
        <v>9.2850185831781021E-10</v>
      </c>
      <c r="Y171" s="60">
        <f t="shared" si="445"/>
        <v>4.4081177431138794E-9</v>
      </c>
      <c r="Z171" s="60"/>
    </row>
    <row r="172" spans="1:26">
      <c r="A172" s="4" t="s">
        <v>166</v>
      </c>
      <c r="B172" s="107"/>
      <c r="C172" s="57">
        <f>'Ind dose in plume'!C21+'Ind dose in plume'!H21+'Ind dose deposit'!C21+'Ind dose food'!W172</f>
        <v>4.5833561927662851E-10</v>
      </c>
      <c r="D172" s="57">
        <f>'Ind dose in plume'!D21+'Ind dose in plume'!I21+'Ind dose deposit'!D21+'Ind dose food'!X172</f>
        <v>6.7748315918406836E-11</v>
      </c>
      <c r="E172" s="57">
        <f>'Ind dose in plume'!E21+'Ind dose in plume'!J21+'Ind dose deposit'!E21+'Ind dose food'!Y172</f>
        <v>5.3201481764356494E-12</v>
      </c>
      <c r="F172" s="57">
        <f>'Ind dose in plume'!F21+'Ind dose in plume'!K21+'Ind dose deposit'!F21+'Ind dose food'!Z172</f>
        <v>1.4482679368440975E-12</v>
      </c>
      <c r="G172" s="57">
        <f>'Ind dose in plume'!G21+'Ind dose in plume'!L21+'Ind dose deposit'!G21+'Ind dose food'!AA172</f>
        <v>7.0117058944207545E-13</v>
      </c>
      <c r="H172" s="60">
        <f t="shared" ref="H172:H189" si="446">D172*VLOOKUP($B$154,Other_pop_inland,3,FALSE)</f>
        <v>3.0948409674693263E-4</v>
      </c>
      <c r="I172" s="60">
        <f t="shared" ref="I172:I189" si="447">E172*VLOOKUP($B$154,Other_pop_inland,4,FALSE)</f>
        <v>8.1263893456899106E-5</v>
      </c>
      <c r="J172" s="60">
        <f t="shared" ref="J172:J189" si="448">F172*VLOOKUP($B$154,Other_pop_inland,5,FALSE)</f>
        <v>5.384767867907459E-5</v>
      </c>
      <c r="K172" s="60">
        <f t="shared" ref="K172:K189" si="449">G172*VLOOKUP($B$154,Other_pop_inland,6,FALSE)</f>
        <v>2.3954981333758217E-5</v>
      </c>
      <c r="L172" s="60">
        <f t="shared" si="380"/>
        <v>3.0948409674693263E-4</v>
      </c>
      <c r="M172" s="60">
        <f t="shared" si="381"/>
        <v>1.5906655346973193E-4</v>
      </c>
      <c r="N172" s="57">
        <f t="shared" ref="N172:N189" si="450">D172*VLOOKUP($B$154,Other_pop_coastal,3,FALSE)</f>
        <v>2.42377459002747E-4</v>
      </c>
      <c r="O172" s="57">
        <f t="shared" ref="O172:O189" si="451">E172*VLOOKUP($B$154,Other_pop_coastal,4,FALSE)</f>
        <v>3.2927559250329374E-4</v>
      </c>
      <c r="P172" s="57">
        <f t="shared" ref="P172:P189" si="452">F172*VLOOKUP($B$154,Other_pop_coastal,5,FALSE)</f>
        <v>7.0129998958125034E-5</v>
      </c>
      <c r="Q172" s="57">
        <f t="shared" ref="Q172:Q189" si="453">G172*VLOOKUP($B$154,Other_pop_coastal,6,FALSE)</f>
        <v>3.0427840785460387E-5</v>
      </c>
      <c r="R172" s="57">
        <f t="shared" si="382"/>
        <v>2.42377459002747E-4</v>
      </c>
      <c r="S172" s="57">
        <f t="shared" si="383"/>
        <v>4.2983343224687915E-4</v>
      </c>
      <c r="T172" s="60">
        <f t="shared" ref="T172:T189" si="454">D172*VLOOKUP($B$154,Other_pop_generic,3,FALSE)</f>
        <v>2.8863253100910397E-4</v>
      </c>
      <c r="U172" s="60">
        <f t="shared" ref="U172:U189" si="455">E172*VLOOKUP($B$154,Other_pop_generic,4,FALSE)</f>
        <v>5.4397851082496433E-4</v>
      </c>
      <c r="V172" s="60">
        <f t="shared" ref="V172:V189" si="456">F172*VLOOKUP($B$154,Other_pop_generic,5,FALSE)</f>
        <v>4.6276121537923578E-4</v>
      </c>
      <c r="W172" s="60">
        <f t="shared" ref="W172:W189" si="457">G172*VLOOKUP($B$154,Other_pop_generic,6,FALSE)</f>
        <v>3.7340530011024578E-4</v>
      </c>
      <c r="X172" s="60">
        <f t="shared" si="384"/>
        <v>2.8863253100910397E-4</v>
      </c>
      <c r="Y172" s="60">
        <f t="shared" si="385"/>
        <v>1.3801450263144458E-3</v>
      </c>
      <c r="Z172" s="60"/>
    </row>
    <row r="173" spans="1:26">
      <c r="A173" s="4" t="s">
        <v>13</v>
      </c>
      <c r="B173" s="107"/>
      <c r="C173" s="57">
        <f>'Ind dose in plume'!C22+'Ind dose in plume'!H22+'Ind dose deposit'!C22+'Ind dose food'!W173</f>
        <v>1.4404812061665335E-11</v>
      </c>
      <c r="D173" s="57">
        <f>'Ind dose in plume'!D22+'Ind dose in plume'!I22+'Ind dose deposit'!D22+'Ind dose food'!X173</f>
        <v>1.7918643829697783E-12</v>
      </c>
      <c r="E173" s="57">
        <f>'Ind dose in plume'!E22+'Ind dose in plume'!J22+'Ind dose deposit'!E22+'Ind dose food'!Y173</f>
        <v>1.2421140214663475E-13</v>
      </c>
      <c r="F173" s="57">
        <f>'Ind dose in plume'!F22+'Ind dose in plume'!K22+'Ind dose deposit'!F22+'Ind dose food'!Z173</f>
        <v>2.7013610710193973E-14</v>
      </c>
      <c r="G173" s="57">
        <f>'Ind dose in plume'!G22+'Ind dose in plume'!L22+'Ind dose deposit'!G22+'Ind dose food'!AA173</f>
        <v>1.0191066092392652E-14</v>
      </c>
      <c r="H173" s="60">
        <f t="shared" si="446"/>
        <v>8.1854954258092862E-6</v>
      </c>
      <c r="I173" s="60">
        <f t="shared" si="447"/>
        <v>1.897297183353793E-6</v>
      </c>
      <c r="J173" s="60">
        <f t="shared" si="448"/>
        <v>1.0043861308245749E-6</v>
      </c>
      <c r="K173" s="60">
        <f t="shared" si="449"/>
        <v>3.4817033356834753E-7</v>
      </c>
      <c r="L173" s="60">
        <f t="shared" si="380"/>
        <v>8.1854954258092862E-6</v>
      </c>
      <c r="M173" s="60">
        <f t="shared" si="381"/>
        <v>3.2498536477467155E-6</v>
      </c>
      <c r="N173" s="57">
        <f t="shared" si="450"/>
        <v>6.410602686342806E-6</v>
      </c>
      <c r="O173" s="57">
        <f t="shared" si="451"/>
        <v>7.6877150186632143E-6</v>
      </c>
      <c r="P173" s="57">
        <f t="shared" si="452"/>
        <v>1.308089782812773E-6</v>
      </c>
      <c r="Q173" s="57">
        <f t="shared" si="453"/>
        <v>4.4224920606006772E-7</v>
      </c>
      <c r="R173" s="57">
        <f t="shared" si="382"/>
        <v>6.410602686342806E-6</v>
      </c>
      <c r="S173" s="57">
        <f t="shared" si="383"/>
        <v>9.438054007536055E-6</v>
      </c>
      <c r="T173" s="60">
        <f t="shared" si="454"/>
        <v>7.6339956952511616E-6</v>
      </c>
      <c r="U173" s="60">
        <f t="shared" si="455"/>
        <v>1.2700460838005464E-5</v>
      </c>
      <c r="V173" s="60">
        <f t="shared" si="456"/>
        <v>8.631587433518242E-6</v>
      </c>
      <c r="W173" s="60">
        <f t="shared" si="457"/>
        <v>5.4272072302707393E-6</v>
      </c>
      <c r="X173" s="60">
        <f t="shared" si="384"/>
        <v>7.6339956952511616E-6</v>
      </c>
      <c r="Y173" s="60">
        <f t="shared" si="385"/>
        <v>2.6759255501794444E-5</v>
      </c>
      <c r="Z173" s="60"/>
    </row>
    <row r="174" spans="1:26">
      <c r="A174" s="4" t="s">
        <v>20</v>
      </c>
      <c r="B174" s="107"/>
      <c r="C174" s="57">
        <f>'Ind dose in plume'!C23+'Ind dose in plume'!H23+'Ind dose deposit'!C23+'Ind dose food'!W174</f>
        <v>1.0498978122095366E-15</v>
      </c>
      <c r="D174" s="57">
        <f>'Ind dose in plume'!D23+'Ind dose in plume'!I23+'Ind dose deposit'!D23+'Ind dose food'!X174</f>
        <v>6.4003062145001211E-17</v>
      </c>
      <c r="E174" s="57">
        <f>'Ind dose in plume'!E23+'Ind dose in plume'!J23+'Ind dose deposit'!E23+'Ind dose food'!Y174</f>
        <v>6.1572157920709954E-18</v>
      </c>
      <c r="F174" s="57">
        <f>'Ind dose in plume'!F23+'Ind dose in plume'!K23+'Ind dose deposit'!F23+'Ind dose food'!Z174</f>
        <v>1.4534282067674767E-18</v>
      </c>
      <c r="G174" s="57">
        <f>'Ind dose in plume'!G23+'Ind dose in plume'!L23+'Ind dose deposit'!G23+'Ind dose food'!AA174</f>
        <v>5.3716205840768473E-19</v>
      </c>
      <c r="H174" s="60">
        <f t="shared" si="446"/>
        <v>2.9237523632084546E-10</v>
      </c>
      <c r="I174" s="60">
        <f t="shared" si="447"/>
        <v>9.4049885740817999E-11</v>
      </c>
      <c r="J174" s="60">
        <f t="shared" si="448"/>
        <v>5.4039541351486512E-11</v>
      </c>
      <c r="K174" s="60">
        <f t="shared" si="449"/>
        <v>1.8351749597195911E-11</v>
      </c>
      <c r="L174" s="60">
        <f t="shared" si="380"/>
        <v>2.9237523632084546E-10</v>
      </c>
      <c r="M174" s="60">
        <f t="shared" si="381"/>
        <v>1.6644117668950041E-10</v>
      </c>
      <c r="N174" s="57">
        <f t="shared" si="450"/>
        <v>2.2897837917895065E-10</v>
      </c>
      <c r="O174" s="57">
        <f t="shared" si="451"/>
        <v>3.8108353580917167E-10</v>
      </c>
      <c r="P174" s="57">
        <f t="shared" si="452"/>
        <v>7.037987656374185E-11</v>
      </c>
      <c r="Q174" s="57">
        <f t="shared" si="453"/>
        <v>2.3310563556615715E-11</v>
      </c>
      <c r="R174" s="57">
        <f t="shared" si="382"/>
        <v>2.2897837917895065E-10</v>
      </c>
      <c r="S174" s="57">
        <f t="shared" si="383"/>
        <v>4.7477397592952925E-10</v>
      </c>
      <c r="T174" s="60">
        <f t="shared" si="454"/>
        <v>2.7267638418485855E-10</v>
      </c>
      <c r="U174" s="60">
        <f t="shared" si="455"/>
        <v>6.2956762975777362E-10</v>
      </c>
      <c r="V174" s="60">
        <f t="shared" si="456"/>
        <v>4.6441006275110502E-10</v>
      </c>
      <c r="W174" s="60">
        <f t="shared" si="457"/>
        <v>2.8606328138657471E-10</v>
      </c>
      <c r="X174" s="60">
        <f t="shared" si="384"/>
        <v>2.7267638418485855E-10</v>
      </c>
      <c r="Y174" s="60">
        <f t="shared" si="385"/>
        <v>1.3800409738954533E-9</v>
      </c>
      <c r="Z174" s="60"/>
    </row>
    <row r="175" spans="1:26">
      <c r="A175" s="4" t="s">
        <v>167</v>
      </c>
      <c r="B175" s="107"/>
      <c r="C175" s="57">
        <f>'Ind dose in plume'!C24+'Ind dose in plume'!H24+'Ind dose deposit'!C24+'Ind dose food'!W175</f>
        <v>8.5709637141412816E-15</v>
      </c>
      <c r="D175" s="57">
        <f>'Ind dose in plume'!D24+'Ind dose in plume'!I24+'Ind dose deposit'!D24+'Ind dose food'!X175</f>
        <v>3.3577691649855707E-16</v>
      </c>
      <c r="E175" s="57">
        <f>'Ind dose in plume'!E24+'Ind dose in plume'!J24+'Ind dose deposit'!E24+'Ind dose food'!Y175</f>
        <v>2.7694083884968997E-18</v>
      </c>
      <c r="F175" s="57">
        <f>'Ind dose in plume'!F24+'Ind dose in plume'!K24+'Ind dose deposit'!F24+'Ind dose food'!Z175</f>
        <v>7.8536364554772231E-21</v>
      </c>
      <c r="G175" s="57">
        <f>'Ind dose in plume'!G24+'Ind dose in plume'!L24+'Ind dose deposit'!G24+'Ind dose food'!AA175</f>
        <v>2.13347534704174E-23</v>
      </c>
      <c r="H175" s="60">
        <f t="shared" si="446"/>
        <v>1.5338774743298428E-9</v>
      </c>
      <c r="I175" s="60">
        <f t="shared" si="447"/>
        <v>4.2302000011630104E-11</v>
      </c>
      <c r="J175" s="60">
        <f t="shared" si="448"/>
        <v>2.9200404259334779E-13</v>
      </c>
      <c r="K175" s="60">
        <f t="shared" si="449"/>
        <v>7.2888627794677707E-16</v>
      </c>
      <c r="L175" s="60">
        <f t="shared" si="380"/>
        <v>1.5338774743298428E-9</v>
      </c>
      <c r="M175" s="60">
        <f t="shared" si="381"/>
        <v>4.25947329405014E-11</v>
      </c>
      <c r="N175" s="57">
        <f t="shared" si="450"/>
        <v>1.2012808688959018E-9</v>
      </c>
      <c r="O175" s="57">
        <f t="shared" si="451"/>
        <v>1.714047349366978E-10</v>
      </c>
      <c r="P175" s="57">
        <f t="shared" si="452"/>
        <v>3.8029946146587933E-13</v>
      </c>
      <c r="Q175" s="57">
        <f t="shared" si="453"/>
        <v>9.2583815061532591E-16</v>
      </c>
      <c r="R175" s="57">
        <f t="shared" si="382"/>
        <v>1.2012808688959018E-9</v>
      </c>
      <c r="S175" s="57">
        <f t="shared" si="383"/>
        <v>1.7178596023631429E-10</v>
      </c>
      <c r="T175" s="60">
        <f t="shared" si="454"/>
        <v>1.4305321091690711E-9</v>
      </c>
      <c r="U175" s="60">
        <f t="shared" si="455"/>
        <v>2.8316855115302817E-10</v>
      </c>
      <c r="V175" s="60">
        <f t="shared" si="456"/>
        <v>2.5094516413881937E-12</v>
      </c>
      <c r="W175" s="60">
        <f t="shared" si="457"/>
        <v>1.1361728718168719E-14</v>
      </c>
      <c r="X175" s="60">
        <f t="shared" si="384"/>
        <v>1.4305321091690711E-9</v>
      </c>
      <c r="Y175" s="60">
        <f t="shared" si="385"/>
        <v>2.8568936452313455E-10</v>
      </c>
      <c r="Z175" s="60"/>
    </row>
    <row r="176" spans="1:26">
      <c r="A176" s="4"/>
      <c r="B176" s="107" t="s">
        <v>169</v>
      </c>
      <c r="C176" s="57">
        <f>'Ind dose in plume'!C25+'Ind dose in plume'!H25+'Ind dose deposit'!C25+'Ind dose food'!W176</f>
        <v>4.832624594679223E-22</v>
      </c>
      <c r="D176" s="57">
        <f>'Ind dose in plume'!D25+'Ind dose in plume'!I25+'Ind dose deposit'!D25+'Ind dose food'!X176</f>
        <v>9.5749805434712337E-22</v>
      </c>
      <c r="E176" s="57">
        <f>'Ind dose in plume'!E25+'Ind dose in plume'!J25+'Ind dose deposit'!E25+'Ind dose food'!Y176</f>
        <v>2.5994673872573051E-22</v>
      </c>
      <c r="F176" s="57">
        <f>'Ind dose in plume'!F25+'Ind dose in plume'!K25+'Ind dose deposit'!F25+'Ind dose food'!Z176</f>
        <v>9.0302724072358014E-23</v>
      </c>
      <c r="G176" s="57">
        <f>'Ind dose in plume'!G25+'Ind dose in plume'!L25+'Ind dose deposit'!G25+'Ind dose food'!AA176</f>
        <v>4.893682890023014E-23</v>
      </c>
      <c r="H176" s="60">
        <f t="shared" si="446"/>
        <v>4.3739894707265125E-15</v>
      </c>
      <c r="I176" s="60">
        <f t="shared" si="447"/>
        <v>3.9706194977503114E-15</v>
      </c>
      <c r="J176" s="60">
        <f t="shared" si="448"/>
        <v>3.3575224210856187E-15</v>
      </c>
      <c r="K176" s="60">
        <f t="shared" si="449"/>
        <v>1.6718910354912655E-15</v>
      </c>
      <c r="L176" s="60">
        <f t="shared" si="380"/>
        <v>4.3739894707265125E-15</v>
      </c>
      <c r="M176" s="60">
        <f t="shared" si="381"/>
        <v>9.0000329543271954E-15</v>
      </c>
      <c r="N176" s="57">
        <f t="shared" si="450"/>
        <v>3.4255603592011382E-15</v>
      </c>
      <c r="O176" s="57">
        <f t="shared" si="451"/>
        <v>1.6088671513386206E-14</v>
      </c>
      <c r="P176" s="57">
        <f t="shared" si="452"/>
        <v>4.3727612715850963E-15</v>
      </c>
      <c r="Q176" s="57">
        <f t="shared" si="453"/>
        <v>2.1236515916994701E-15</v>
      </c>
      <c r="R176" s="57">
        <f t="shared" si="382"/>
        <v>3.4255603592011382E-15</v>
      </c>
      <c r="S176" s="57">
        <f t="shared" si="383"/>
        <v>2.2585084376670773E-14</v>
      </c>
      <c r="T176" s="60">
        <f t="shared" si="454"/>
        <v>4.0792908741133147E-15</v>
      </c>
      <c r="U176" s="60">
        <f t="shared" si="455"/>
        <v>2.6579229588407189E-14</v>
      </c>
      <c r="V176" s="60">
        <f t="shared" si="456"/>
        <v>2.88541900850482E-14</v>
      </c>
      <c r="W176" s="60">
        <f t="shared" si="457"/>
        <v>2.6061092061026558E-14</v>
      </c>
      <c r="X176" s="60">
        <f t="shared" si="384"/>
        <v>4.0792908741133147E-15</v>
      </c>
      <c r="Y176" s="60">
        <f t="shared" si="385"/>
        <v>8.149451173448195E-14</v>
      </c>
      <c r="Z176" s="60"/>
    </row>
    <row r="177" spans="1:26">
      <c r="A177" s="4" t="s">
        <v>168</v>
      </c>
      <c r="B177" s="107"/>
      <c r="C177" s="57">
        <f>'Ind dose in plume'!C26+'Ind dose in plume'!H26+'Ind dose deposit'!C26+'Ind dose food'!W177</f>
        <v>6.1858655840033899E-15</v>
      </c>
      <c r="D177" s="57">
        <f>'Ind dose in plume'!D26+'Ind dose in plume'!I26+'Ind dose deposit'!D26+'Ind dose food'!X177</f>
        <v>4.2153525569532266E-24</v>
      </c>
      <c r="E177" s="57">
        <f>'Ind dose in plume'!E26+'Ind dose in plume'!J26+'Ind dose deposit'!E26+'Ind dose food'!Y177</f>
        <v>2.7061334276508727E-69</v>
      </c>
      <c r="F177" s="57">
        <f>'Ind dose in plume'!F26+'Ind dose in plume'!K26+'Ind dose deposit'!F26+'Ind dose food'!Z177</f>
        <v>1.9460564826482785E-149</v>
      </c>
      <c r="G177" s="57">
        <f>'Ind dose in plume'!G26+'Ind dose in plume'!L26+'Ind dose deposit'!G26+'Ind dose food'!AA177</f>
        <v>3.2028053687077086E-238</v>
      </c>
      <c r="H177" s="60">
        <f t="shared" si="446"/>
        <v>1.9256339598606818E-17</v>
      </c>
      <c r="I177" s="60">
        <f t="shared" si="447"/>
        <v>4.1335491278009463E-62</v>
      </c>
      <c r="J177" s="60">
        <f t="shared" si="448"/>
        <v>7.2355826917857842E-142</v>
      </c>
      <c r="K177" s="60">
        <f t="shared" si="449"/>
        <v>1.0942150737397971E-230</v>
      </c>
      <c r="L177" s="60">
        <f t="shared" si="380"/>
        <v>1.9256339598606818E-17</v>
      </c>
      <c r="M177" s="60">
        <f t="shared" si="381"/>
        <v>4.1335491278009463E-62</v>
      </c>
      <c r="N177" s="57">
        <f t="shared" si="450"/>
        <v>1.5080912753396774E-17</v>
      </c>
      <c r="O177" s="57">
        <f t="shared" si="451"/>
        <v>1.6748850938578521E-61</v>
      </c>
      <c r="P177" s="57">
        <f t="shared" si="452"/>
        <v>9.4234592666583103E-142</v>
      </c>
      <c r="Q177" s="57">
        <f t="shared" si="453"/>
        <v>1.3898821954782908E-230</v>
      </c>
      <c r="R177" s="57">
        <f t="shared" si="382"/>
        <v>1.5080912753396774E-17</v>
      </c>
      <c r="S177" s="57">
        <f t="shared" si="383"/>
        <v>1.6748850938578521E-61</v>
      </c>
      <c r="T177" s="60">
        <f t="shared" si="454"/>
        <v>1.7958939069045416E-17</v>
      </c>
      <c r="U177" s="60">
        <f t="shared" si="455"/>
        <v>2.7669876538164946E-61</v>
      </c>
      <c r="V177" s="60">
        <f t="shared" si="456"/>
        <v>6.2181827008430213E-141</v>
      </c>
      <c r="W177" s="60">
        <f t="shared" si="457"/>
        <v>1.7056398512787404E-229</v>
      </c>
      <c r="X177" s="60">
        <f t="shared" si="384"/>
        <v>1.7958939069045416E-17</v>
      </c>
      <c r="Y177" s="60">
        <f t="shared" si="385"/>
        <v>2.7669876538164946E-61</v>
      </c>
      <c r="Z177" s="60"/>
    </row>
    <row r="178" spans="1:26">
      <c r="A178" s="4"/>
      <c r="B178" s="107" t="s">
        <v>170</v>
      </c>
      <c r="C178" s="57">
        <f>'Ind dose in plume'!C27+'Ind dose in plume'!H27+'Ind dose deposit'!C27+'Ind dose food'!W178</f>
        <v>2.6044072940281643E-14</v>
      </c>
      <c r="D178" s="57">
        <f>'Ind dose in plume'!D27+'Ind dose in plume'!I27+'Ind dose deposit'!D27+'Ind dose food'!X178</f>
        <v>7.5579811365527645E-19</v>
      </c>
      <c r="E178" s="57">
        <f>'Ind dose in plume'!E27+'Ind dose in plume'!J27+'Ind dose deposit'!E27+'Ind dose food'!Y178</f>
        <v>2.9379926847855419E-39</v>
      </c>
      <c r="F178" s="57">
        <f>'Ind dose in plume'!F27+'Ind dose in plume'!K27+'Ind dose deposit'!F27+'Ind dose food'!Z178</f>
        <v>8.5640972396685431E-75</v>
      </c>
      <c r="G178" s="57">
        <f>'Ind dose in plume'!G27+'Ind dose in plume'!L27+'Ind dose deposit'!G27+'Ind dose food'!AA178</f>
        <v>5.1678071850466953E-114</v>
      </c>
      <c r="H178" s="60">
        <f t="shared" si="446"/>
        <v>3.4525949960047261E-12</v>
      </c>
      <c r="I178" s="60">
        <f t="shared" si="447"/>
        <v>4.487708172698282E-32</v>
      </c>
      <c r="J178" s="60">
        <f t="shared" si="448"/>
        <v>3.1841950277717416E-67</v>
      </c>
      <c r="K178" s="60">
        <f t="shared" si="449"/>
        <v>1.7655435997787526E-106</v>
      </c>
      <c r="L178" s="60">
        <f t="shared" si="380"/>
        <v>3.4525949960047261E-12</v>
      </c>
      <c r="M178" s="60">
        <f t="shared" si="381"/>
        <v>4.487708172698282E-32</v>
      </c>
      <c r="N178" s="57">
        <f t="shared" si="450"/>
        <v>2.7039554241829357E-12</v>
      </c>
      <c r="O178" s="57">
        <f t="shared" si="451"/>
        <v>1.818387853063971E-31</v>
      </c>
      <c r="P178" s="57">
        <f t="shared" si="452"/>
        <v>4.147023594294275E-67</v>
      </c>
      <c r="Q178" s="57">
        <f t="shared" si="453"/>
        <v>2.2426099526176618E-106</v>
      </c>
      <c r="R178" s="57">
        <f t="shared" si="382"/>
        <v>2.7039554241829357E-12</v>
      </c>
      <c r="S178" s="57">
        <f t="shared" si="383"/>
        <v>1.818387853063971E-31</v>
      </c>
      <c r="T178" s="60">
        <f t="shared" si="454"/>
        <v>3.2199755745804349E-12</v>
      </c>
      <c r="U178" s="60">
        <f t="shared" si="455"/>
        <v>3.0040608503408836E-31</v>
      </c>
      <c r="V178" s="60">
        <f t="shared" si="456"/>
        <v>2.7364632927598912E-66</v>
      </c>
      <c r="W178" s="60">
        <f t="shared" si="457"/>
        <v>2.7520928885219014E-105</v>
      </c>
      <c r="X178" s="60">
        <f t="shared" si="384"/>
        <v>3.2199755745804349E-12</v>
      </c>
      <c r="Y178" s="60">
        <f t="shared" si="385"/>
        <v>3.0040608503408836E-31</v>
      </c>
      <c r="Z178" s="60"/>
    </row>
    <row r="179" spans="1:26">
      <c r="A179" s="4" t="s">
        <v>11</v>
      </c>
      <c r="B179" s="107"/>
      <c r="C179" s="57">
        <f>'Ind dose in plume'!C28+'Ind dose in plume'!H28+'Ind dose deposit'!C28+'Ind dose food'!W179</f>
        <v>1.5277911663243727E-10</v>
      </c>
      <c r="D179" s="57">
        <f>'Ind dose in plume'!D28+'Ind dose in plume'!I28+'Ind dose deposit'!D28+'Ind dose food'!X179</f>
        <v>1.6164770788026932E-11</v>
      </c>
      <c r="E179" s="57">
        <f>'Ind dose in plume'!E28+'Ind dose in plume'!J28+'Ind dose deposit'!E28+'Ind dose food'!Y179</f>
        <v>1.2676989011106258E-12</v>
      </c>
      <c r="F179" s="57">
        <f>'Ind dose in plume'!F28+'Ind dose in plume'!K28+'Ind dose deposit'!F28+'Ind dose food'!Z179</f>
        <v>3.4427042131272862E-13</v>
      </c>
      <c r="G179" s="57">
        <f>'Ind dose in plume'!G28+'Ind dose in plume'!L28+'Ind dose deposit'!G28+'Ind dose food'!AA179</f>
        <v>1.6623296980397712E-13</v>
      </c>
      <c r="H179" s="60">
        <f t="shared" si="446"/>
        <v>7.3843008769085899E-5</v>
      </c>
      <c r="I179" s="60">
        <f t="shared" si="447"/>
        <v>1.9363774281997775E-5</v>
      </c>
      <c r="J179" s="60">
        <f t="shared" si="448"/>
        <v>1.2800230229465496E-5</v>
      </c>
      <c r="K179" s="60">
        <f t="shared" si="449"/>
        <v>5.6792280632849212E-6</v>
      </c>
      <c r="L179" s="60">
        <f t="shared" si="380"/>
        <v>7.3843008769085899E-5</v>
      </c>
      <c r="M179" s="60">
        <f t="shared" si="381"/>
        <v>3.7843232574748194E-5</v>
      </c>
      <c r="N179" s="57">
        <f t="shared" si="450"/>
        <v>5.7831342607577761E-5</v>
      </c>
      <c r="O179" s="57">
        <f t="shared" si="451"/>
        <v>7.846065427798611E-5</v>
      </c>
      <c r="P179" s="57">
        <f t="shared" si="452"/>
        <v>1.6670730376442721E-5</v>
      </c>
      <c r="Q179" s="57">
        <f t="shared" si="453"/>
        <v>7.2138084720787009E-6</v>
      </c>
      <c r="R179" s="57">
        <f t="shared" si="382"/>
        <v>5.7831342607577761E-5</v>
      </c>
      <c r="S179" s="57">
        <f t="shared" si="383"/>
        <v>1.0234519312650753E-4</v>
      </c>
      <c r="T179" s="60">
        <f t="shared" si="454"/>
        <v>6.886781822517013E-5</v>
      </c>
      <c r="U179" s="60">
        <f t="shared" si="455"/>
        <v>1.2962063039052707E-4</v>
      </c>
      <c r="V179" s="60">
        <f t="shared" si="456"/>
        <v>1.1000381526981891E-4</v>
      </c>
      <c r="W179" s="60">
        <f t="shared" si="457"/>
        <v>8.8526633764349254E-5</v>
      </c>
      <c r="X179" s="60">
        <f t="shared" si="384"/>
        <v>6.886781822517013E-5</v>
      </c>
      <c r="Y179" s="60">
        <f t="shared" si="385"/>
        <v>3.2815107942469528E-4</v>
      </c>
      <c r="Z179" s="60"/>
    </row>
    <row r="180" spans="1:26">
      <c r="A180" s="4" t="s">
        <v>12</v>
      </c>
      <c r="B180" s="107"/>
      <c r="C180" s="57">
        <f>'Ind dose in plume'!C29+'Ind dose in plume'!H29+'Ind dose deposit'!C29+'Ind dose food'!W180</f>
        <v>8.1592203082110805E-11</v>
      </c>
      <c r="D180" s="57">
        <f>'Ind dose in plume'!D29+'Ind dose in plume'!I29+'Ind dose deposit'!D29+'Ind dose food'!X180</f>
        <v>1.2201429604995158E-11</v>
      </c>
      <c r="E180" s="57">
        <f>'Ind dose in plume'!E29+'Ind dose in plume'!J29+'Ind dose deposit'!E29+'Ind dose food'!Y180</f>
        <v>9.5806763608423032E-13</v>
      </c>
      <c r="F180" s="57">
        <f>'Ind dose in plume'!F29+'Ind dose in plume'!K29+'Ind dose deposit'!F29+'Ind dose food'!Z180</f>
        <v>2.6076527962329834E-13</v>
      </c>
      <c r="G180" s="57">
        <f>'Ind dose in plume'!G29+'Ind dose in plume'!L29+'Ind dose deposit'!G29+'Ind dose food'!AA180</f>
        <v>1.2622488809874864E-13</v>
      </c>
      <c r="H180" s="60">
        <f t="shared" si="446"/>
        <v>5.5737893542195806E-5</v>
      </c>
      <c r="I180" s="60">
        <f t="shared" si="447"/>
        <v>1.4634236438770327E-5</v>
      </c>
      <c r="J180" s="60">
        <f t="shared" si="448"/>
        <v>9.6954469753796328E-6</v>
      </c>
      <c r="K180" s="60">
        <f t="shared" si="449"/>
        <v>4.3123811577254352E-6</v>
      </c>
      <c r="L180" s="60">
        <f t="shared" si="380"/>
        <v>5.5737893542195806E-5</v>
      </c>
      <c r="M180" s="60">
        <f t="shared" si="381"/>
        <v>2.8642064571875395E-5</v>
      </c>
      <c r="N180" s="57">
        <f t="shared" si="450"/>
        <v>4.3652029777704358E-5</v>
      </c>
      <c r="O180" s="57">
        <f t="shared" si="451"/>
        <v>5.9296898896004041E-5</v>
      </c>
      <c r="P180" s="57">
        <f t="shared" si="452"/>
        <v>1.2627130880317E-5</v>
      </c>
      <c r="Q180" s="57">
        <f t="shared" si="453"/>
        <v>5.4776267802210299E-6</v>
      </c>
      <c r="R180" s="57">
        <f t="shared" si="382"/>
        <v>4.3652029777704358E-5</v>
      </c>
      <c r="S180" s="57">
        <f t="shared" si="383"/>
        <v>7.7401656556542071E-5</v>
      </c>
      <c r="T180" s="60">
        <f t="shared" si="454"/>
        <v>5.19825395078541E-5</v>
      </c>
      <c r="U180" s="60">
        <f t="shared" si="455"/>
        <v>9.7961220000428932E-5</v>
      </c>
      <c r="V180" s="60">
        <f t="shared" si="456"/>
        <v>8.3321638667316472E-5</v>
      </c>
      <c r="W180" s="60">
        <f t="shared" si="457"/>
        <v>6.7220506580858449E-5</v>
      </c>
      <c r="X180" s="60">
        <f t="shared" si="384"/>
        <v>5.19825395078541E-5</v>
      </c>
      <c r="Y180" s="60">
        <f t="shared" si="385"/>
        <v>2.4850336524860389E-4</v>
      </c>
      <c r="Z180" s="60"/>
    </row>
    <row r="181" spans="1:26">
      <c r="B181" s="107" t="s">
        <v>143</v>
      </c>
      <c r="C181" s="57">
        <f>'Ind dose in plume'!C30+'Ind dose in plume'!H30+'Ind dose deposit'!C30+'Ind dose food'!W181</f>
        <v>1.492565430216763E-10</v>
      </c>
      <c r="D181" s="57">
        <f>'Ind dose in plume'!D30+'Ind dose in plume'!I30+'Ind dose deposit'!D30+'Ind dose food'!X181</f>
        <v>5.6744819561271964E-12</v>
      </c>
      <c r="E181" s="57">
        <f>'Ind dose in plume'!E30+'Ind dose in plume'!J30+'Ind dose deposit'!E30+'Ind dose food'!Y181</f>
        <v>4.4556561728502132E-13</v>
      </c>
      <c r="F181" s="57">
        <f>'Ind dose in plume'!F30+'Ind dose in plume'!K30+'Ind dose deposit'!F30+'Ind dose food'!Z181</f>
        <v>1.212733197592756E-13</v>
      </c>
      <c r="G181" s="57">
        <f>'Ind dose in plume'!G30+'Ind dose in plume'!L30+'Ind dose deposit'!G30+'Ind dose food'!AA181</f>
        <v>5.8703026868039521E-14</v>
      </c>
      <c r="H181" s="60">
        <f t="shared" si="446"/>
        <v>2.5921853538231692E-5</v>
      </c>
      <c r="I181" s="60">
        <f t="shared" si="447"/>
        <v>6.80590007088225E-6</v>
      </c>
      <c r="J181" s="60">
        <f t="shared" si="448"/>
        <v>4.5090321953631081E-6</v>
      </c>
      <c r="K181" s="60">
        <f t="shared" si="449"/>
        <v>2.0055460597369564E-6</v>
      </c>
      <c r="L181" s="60">
        <f t="shared" si="380"/>
        <v>2.5921853538231692E-5</v>
      </c>
      <c r="M181" s="60">
        <f t="shared" si="381"/>
        <v>1.3320478325982316E-5</v>
      </c>
      <c r="N181" s="57">
        <f t="shared" si="450"/>
        <v>2.0301117437951956E-5</v>
      </c>
      <c r="O181" s="57">
        <f t="shared" si="451"/>
        <v>2.7577029391860928E-5</v>
      </c>
      <c r="P181" s="57">
        <f t="shared" si="452"/>
        <v>5.8724615604618561E-6</v>
      </c>
      <c r="Q181" s="57">
        <f t="shared" si="453"/>
        <v>2.5474633164328843E-6</v>
      </c>
      <c r="R181" s="57">
        <f t="shared" si="382"/>
        <v>2.0301117437951956E-5</v>
      </c>
      <c r="S181" s="57">
        <f t="shared" si="383"/>
        <v>3.5996954268755669E-5</v>
      </c>
      <c r="T181" s="60">
        <f t="shared" si="454"/>
        <v>2.4175362397716695E-5</v>
      </c>
      <c r="U181" s="60">
        <f t="shared" si="455"/>
        <v>4.5558528245335156E-5</v>
      </c>
      <c r="V181" s="60">
        <f t="shared" si="456"/>
        <v>3.8750142440609946E-5</v>
      </c>
      <c r="W181" s="60">
        <f t="shared" si="457"/>
        <v>3.1262037648330315E-5</v>
      </c>
      <c r="X181" s="60">
        <f t="shared" si="384"/>
        <v>2.4175362397716695E-5</v>
      </c>
      <c r="Y181" s="60">
        <f t="shared" si="385"/>
        <v>1.1557070833427541E-4</v>
      </c>
      <c r="Z181" s="60"/>
    </row>
    <row r="182" spans="1:26">
      <c r="A182" s="4" t="s">
        <v>27</v>
      </c>
      <c r="B182" s="107"/>
      <c r="C182" s="57">
        <f>'Ind dose in plume'!C31+'Ind dose in plume'!H31+'Ind dose deposit'!C31+'Ind dose food'!W182</f>
        <v>1.099792545467313E-9</v>
      </c>
      <c r="D182" s="57">
        <f>'Ind dose in plume'!D31+'Ind dose in plume'!I31+'Ind dose deposit'!D31+'Ind dose food'!X182</f>
        <v>1.1783910955906051E-10</v>
      </c>
      <c r="E182" s="57">
        <f>'Ind dose in plume'!E31+'Ind dose in plume'!J31+'Ind dose deposit'!E31+'Ind dose food'!Y182</f>
        <v>9.2525442309078771E-12</v>
      </c>
      <c r="F182" s="57">
        <f>'Ind dose in plume'!F31+'Ind dose in plume'!K31+'Ind dose deposit'!F31+'Ind dose food'!Z182</f>
        <v>2.5181989903488098E-12</v>
      </c>
      <c r="G182" s="57">
        <f>'Ind dose in plume'!G31+'Ind dose in plume'!L31+'Ind dose deposit'!G31+'Ind dose food'!AA182</f>
        <v>1.2188711778322681E-12</v>
      </c>
      <c r="H182" s="60">
        <f t="shared" si="446"/>
        <v>5.3830608021711974E-4</v>
      </c>
      <c r="I182" s="60">
        <f t="shared" si="447"/>
        <v>1.4133023059697837E-4</v>
      </c>
      <c r="J182" s="60">
        <f t="shared" si="448"/>
        <v>9.3628510742118065E-5</v>
      </c>
      <c r="K182" s="60">
        <f t="shared" si="449"/>
        <v>4.1641844014679622E-5</v>
      </c>
      <c r="L182" s="60">
        <f t="shared" si="380"/>
        <v>5.3830608021711974E-4</v>
      </c>
      <c r="M182" s="60">
        <f t="shared" si="381"/>
        <v>2.7660058535377603E-4</v>
      </c>
      <c r="N182" s="57">
        <f t="shared" si="450"/>
        <v>4.2158308378424783E-4</v>
      </c>
      <c r="O182" s="57">
        <f t="shared" si="451"/>
        <v>5.7266017463376091E-4</v>
      </c>
      <c r="P182" s="57">
        <f t="shared" si="452"/>
        <v>1.2193965500219745E-4</v>
      </c>
      <c r="Q182" s="57">
        <f t="shared" si="453"/>
        <v>5.289385877775851E-5</v>
      </c>
      <c r="R182" s="57">
        <f t="shared" si="382"/>
        <v>4.2158308378424783E-4</v>
      </c>
      <c r="S182" s="57">
        <f t="shared" si="383"/>
        <v>7.4749368841371688E-4</v>
      </c>
      <c r="T182" s="60">
        <f t="shared" si="454"/>
        <v>5.0203757809793486E-4</v>
      </c>
      <c r="U182" s="60">
        <f t="shared" si="455"/>
        <v>9.4606109926875662E-4</v>
      </c>
      <c r="V182" s="60">
        <f t="shared" si="456"/>
        <v>8.0463344916681943E-4</v>
      </c>
      <c r="W182" s="60">
        <f t="shared" si="457"/>
        <v>6.4910446160660869E-4</v>
      </c>
      <c r="X182" s="60">
        <f t="shared" si="384"/>
        <v>5.0203757809793486E-4</v>
      </c>
      <c r="Y182" s="60">
        <f t="shared" si="385"/>
        <v>2.3997990100421847E-3</v>
      </c>
      <c r="Z182" s="60"/>
    </row>
    <row r="183" spans="1:26">
      <c r="A183" s="4" t="s">
        <v>23</v>
      </c>
      <c r="B183" s="107"/>
      <c r="C183" s="57">
        <f>'Ind dose in plume'!C32+'Ind dose in plume'!H32+'Ind dose deposit'!C32+'Ind dose food'!W183</f>
        <v>2.370803749210287E-9</v>
      </c>
      <c r="D183" s="57">
        <f>'Ind dose in plume'!D32+'Ind dose in plume'!I32+'Ind dose deposit'!D32+'Ind dose food'!X183</f>
        <v>2.121380881096344E-10</v>
      </c>
      <c r="E183" s="57">
        <f>'Ind dose in plume'!E32+'Ind dose in plume'!J32+'Ind dose deposit'!E32+'Ind dose food'!Y183</f>
        <v>1.6538518912655886E-11</v>
      </c>
      <c r="F183" s="57">
        <f>'Ind dose in plume'!F32+'Ind dose in plume'!K32+'Ind dose deposit'!F32+'Ind dose food'!Z183</f>
        <v>4.4438227981154454E-12</v>
      </c>
      <c r="G183" s="57">
        <f>'Ind dose in plume'!G32+'Ind dose in plume'!L32+'Ind dose deposit'!G32+'Ind dose food'!AA183</f>
        <v>2.1204937017388949E-12</v>
      </c>
      <c r="H183" s="60">
        <f t="shared" si="446"/>
        <v>9.690774404385418E-4</v>
      </c>
      <c r="I183" s="60">
        <f t="shared" si="447"/>
        <v>2.5262161772219866E-4</v>
      </c>
      <c r="J183" s="60">
        <f t="shared" si="448"/>
        <v>1.6522463561618265E-4</v>
      </c>
      <c r="K183" s="60">
        <f t="shared" si="449"/>
        <v>7.2445119359507075E-5</v>
      </c>
      <c r="L183" s="60">
        <f t="shared" si="380"/>
        <v>9.690774404385418E-4</v>
      </c>
      <c r="M183" s="60">
        <f t="shared" si="381"/>
        <v>4.9029137269788841E-4</v>
      </c>
      <c r="N183" s="57">
        <f t="shared" si="450"/>
        <v>7.5894861823043783E-4</v>
      </c>
      <c r="O183" s="57">
        <f t="shared" si="451"/>
        <v>1.0236050638988375E-3</v>
      </c>
      <c r="P183" s="57">
        <f t="shared" si="452"/>
        <v>2.1518482890744013E-4</v>
      </c>
      <c r="Q183" s="57">
        <f t="shared" si="453"/>
        <v>9.2020466509331345E-5</v>
      </c>
      <c r="R183" s="57">
        <f t="shared" si="382"/>
        <v>7.5894861823043783E-4</v>
      </c>
      <c r="S183" s="57">
        <f t="shared" si="383"/>
        <v>1.3308103593156089E-3</v>
      </c>
      <c r="T183" s="60">
        <f t="shared" si="454"/>
        <v>9.0378561392225325E-4</v>
      </c>
      <c r="U183" s="60">
        <f t="shared" si="455"/>
        <v>1.6910429166626195E-3</v>
      </c>
      <c r="V183" s="60">
        <f t="shared" si="456"/>
        <v>1.4199229208008278E-3</v>
      </c>
      <c r="W183" s="60">
        <f t="shared" si="457"/>
        <v>1.1292595539549651E-3</v>
      </c>
      <c r="X183" s="60">
        <f t="shared" si="384"/>
        <v>9.0378561392225325E-4</v>
      </c>
      <c r="Y183" s="60">
        <f t="shared" si="385"/>
        <v>4.2402253914184127E-3</v>
      </c>
      <c r="Z183" s="60"/>
    </row>
    <row r="184" spans="1:26">
      <c r="A184" s="4" t="s">
        <v>29</v>
      </c>
      <c r="B184" s="107"/>
      <c r="C184" s="57">
        <f>'Ind dose in plume'!C33+'Ind dose in plume'!H33+'Ind dose deposit'!C33+'Ind dose food'!W184</f>
        <v>2.6511576943150078E-12</v>
      </c>
      <c r="D184" s="57">
        <f>'Ind dose in plume'!D33+'Ind dose in plume'!I33+'Ind dose deposit'!D33+'Ind dose food'!X184</f>
        <v>1.5956313443229336E-13</v>
      </c>
      <c r="E184" s="57">
        <f>'Ind dose in plume'!E33+'Ind dose in plume'!J33+'Ind dose deposit'!E33+'Ind dose food'!Y184</f>
        <v>1.4297018922058804E-14</v>
      </c>
      <c r="F184" s="57">
        <f>'Ind dose in plume'!F33+'Ind dose in plume'!K33+'Ind dose deposit'!F33+'Ind dose food'!Z184</f>
        <v>2.9695282543720023E-15</v>
      </c>
      <c r="G184" s="57">
        <f>'Ind dose in plume'!G33+'Ind dose in plume'!L33+'Ind dose deposit'!G33+'Ind dose food'!AA184</f>
        <v>9.5204577331732097E-16</v>
      </c>
      <c r="H184" s="60">
        <f t="shared" si="446"/>
        <v>7.2890745495964149E-7</v>
      </c>
      <c r="I184" s="60">
        <f t="shared" si="447"/>
        <v>2.1838328255207579E-7</v>
      </c>
      <c r="J184" s="60">
        <f t="shared" si="448"/>
        <v>1.1040926834180817E-7</v>
      </c>
      <c r="K184" s="60">
        <f t="shared" si="449"/>
        <v>3.2525948851971751E-8</v>
      </c>
      <c r="L184" s="60">
        <f t="shared" si="380"/>
        <v>7.2890745495964149E-7</v>
      </c>
      <c r="M184" s="60">
        <f t="shared" si="381"/>
        <v>3.6131849974585567E-7</v>
      </c>
      <c r="N184" s="57">
        <f t="shared" si="450"/>
        <v>5.7085562275512359E-7</v>
      </c>
      <c r="O184" s="57">
        <f t="shared" si="451"/>
        <v>8.848737329240546E-7</v>
      </c>
      <c r="P184" s="57">
        <f t="shared" si="452"/>
        <v>1.4379453420686292E-7</v>
      </c>
      <c r="Q184" s="57">
        <f t="shared" si="453"/>
        <v>4.1314763692556574E-8</v>
      </c>
      <c r="R184" s="57">
        <f t="shared" si="382"/>
        <v>5.7085562275512359E-7</v>
      </c>
      <c r="S184" s="57">
        <f t="shared" si="383"/>
        <v>1.0699830308234742E-6</v>
      </c>
      <c r="T184" s="60">
        <f t="shared" si="454"/>
        <v>6.797971391998222E-7</v>
      </c>
      <c r="U184" s="60">
        <f t="shared" si="455"/>
        <v>1.461852340298619E-6</v>
      </c>
      <c r="V184" s="60">
        <f t="shared" si="456"/>
        <v>9.4884549269980526E-7</v>
      </c>
      <c r="W184" s="60">
        <f t="shared" si="457"/>
        <v>5.0700777108623071E-7</v>
      </c>
      <c r="X184" s="60">
        <f t="shared" si="384"/>
        <v>6.797971391998222E-7</v>
      </c>
      <c r="Y184" s="60">
        <f t="shared" si="385"/>
        <v>2.917705604084655E-6</v>
      </c>
      <c r="Z184" s="60"/>
    </row>
    <row r="185" spans="1:26">
      <c r="A185" s="4"/>
      <c r="B185" s="107" t="s">
        <v>30</v>
      </c>
      <c r="C185" s="57">
        <f>'Ind dose in plume'!C34+'Ind dose in plume'!H34+'Ind dose deposit'!C34+'Ind dose food'!W185</f>
        <v>0</v>
      </c>
      <c r="D185" s="57">
        <f>'Ind dose in plume'!D34+'Ind dose in plume'!I34+'Ind dose deposit'!D34+'Ind dose food'!X185</f>
        <v>0</v>
      </c>
      <c r="E185" s="57">
        <f>'Ind dose in plume'!E34+'Ind dose in plume'!J34+'Ind dose deposit'!E34+'Ind dose food'!Y185</f>
        <v>0</v>
      </c>
      <c r="F185" s="57">
        <f>'Ind dose in plume'!F34+'Ind dose in plume'!K34+'Ind dose deposit'!F34+'Ind dose food'!Z185</f>
        <v>0</v>
      </c>
      <c r="G185" s="57">
        <f>'Ind dose in plume'!G34+'Ind dose in plume'!L34+'Ind dose deposit'!G34+'Ind dose food'!AA185</f>
        <v>0</v>
      </c>
      <c r="H185" s="60">
        <f t="shared" si="446"/>
        <v>0</v>
      </c>
      <c r="I185" s="60">
        <f t="shared" si="447"/>
        <v>0</v>
      </c>
      <c r="J185" s="60">
        <f t="shared" si="448"/>
        <v>0</v>
      </c>
      <c r="K185" s="60">
        <f t="shared" si="449"/>
        <v>0</v>
      </c>
      <c r="L185" s="60">
        <f t="shared" si="380"/>
        <v>0</v>
      </c>
      <c r="M185" s="60">
        <f t="shared" si="381"/>
        <v>0</v>
      </c>
      <c r="N185" s="57">
        <f t="shared" si="450"/>
        <v>0</v>
      </c>
      <c r="O185" s="57">
        <f t="shared" si="451"/>
        <v>0</v>
      </c>
      <c r="P185" s="57">
        <f t="shared" si="452"/>
        <v>0</v>
      </c>
      <c r="Q185" s="57">
        <f t="shared" si="453"/>
        <v>0</v>
      </c>
      <c r="R185" s="57">
        <f t="shared" si="382"/>
        <v>0</v>
      </c>
      <c r="S185" s="57">
        <f t="shared" si="383"/>
        <v>0</v>
      </c>
      <c r="T185" s="60">
        <f t="shared" si="454"/>
        <v>0</v>
      </c>
      <c r="U185" s="60">
        <f t="shared" si="455"/>
        <v>0</v>
      </c>
      <c r="V185" s="60">
        <f t="shared" si="456"/>
        <v>0</v>
      </c>
      <c r="W185" s="60">
        <f t="shared" si="457"/>
        <v>0</v>
      </c>
      <c r="X185" s="60">
        <f t="shared" si="384"/>
        <v>0</v>
      </c>
      <c r="Y185" s="60">
        <f t="shared" si="385"/>
        <v>0</v>
      </c>
      <c r="Z185" s="60"/>
    </row>
    <row r="186" spans="1:26">
      <c r="A186" s="4"/>
      <c r="B186" s="107" t="s">
        <v>31</v>
      </c>
      <c r="C186" s="57">
        <f>'Ind dose in plume'!C35+'Ind dose in plume'!H35+'Ind dose deposit'!C35+'Ind dose food'!W186</f>
        <v>0</v>
      </c>
      <c r="D186" s="57">
        <f>'Ind dose in plume'!D35+'Ind dose in plume'!I35+'Ind dose deposit'!D35+'Ind dose food'!X186</f>
        <v>0</v>
      </c>
      <c r="E186" s="57">
        <f>'Ind dose in plume'!E35+'Ind dose in plume'!J35+'Ind dose deposit'!E35+'Ind dose food'!Y186</f>
        <v>0</v>
      </c>
      <c r="F186" s="57">
        <f>'Ind dose in plume'!F35+'Ind dose in plume'!K35+'Ind dose deposit'!F35+'Ind dose food'!Z186</f>
        <v>0</v>
      </c>
      <c r="G186" s="57">
        <f>'Ind dose in plume'!G35+'Ind dose in plume'!L35+'Ind dose deposit'!G35+'Ind dose food'!AA186</f>
        <v>0</v>
      </c>
      <c r="H186" s="60">
        <f t="shared" si="446"/>
        <v>0</v>
      </c>
      <c r="I186" s="60">
        <f t="shared" si="447"/>
        <v>0</v>
      </c>
      <c r="J186" s="60">
        <f t="shared" si="448"/>
        <v>0</v>
      </c>
      <c r="K186" s="60">
        <f t="shared" si="449"/>
        <v>0</v>
      </c>
      <c r="L186" s="60">
        <f t="shared" si="380"/>
        <v>0</v>
      </c>
      <c r="M186" s="60">
        <f t="shared" si="381"/>
        <v>0</v>
      </c>
      <c r="N186" s="57">
        <f t="shared" si="450"/>
        <v>0</v>
      </c>
      <c r="O186" s="57">
        <f t="shared" si="451"/>
        <v>0</v>
      </c>
      <c r="P186" s="57">
        <f t="shared" si="452"/>
        <v>0</v>
      </c>
      <c r="Q186" s="57">
        <f t="shared" si="453"/>
        <v>0</v>
      </c>
      <c r="R186" s="57">
        <f t="shared" si="382"/>
        <v>0</v>
      </c>
      <c r="S186" s="57">
        <f t="shared" si="383"/>
        <v>0</v>
      </c>
      <c r="T186" s="60">
        <f t="shared" si="454"/>
        <v>0</v>
      </c>
      <c r="U186" s="60">
        <f t="shared" si="455"/>
        <v>0</v>
      </c>
      <c r="V186" s="60">
        <f t="shared" si="456"/>
        <v>0</v>
      </c>
      <c r="W186" s="60">
        <f t="shared" si="457"/>
        <v>0</v>
      </c>
      <c r="X186" s="60">
        <f t="shared" si="384"/>
        <v>0</v>
      </c>
      <c r="Y186" s="60">
        <f t="shared" si="385"/>
        <v>0</v>
      </c>
      <c r="Z186" s="60"/>
    </row>
    <row r="187" spans="1:26">
      <c r="A187" s="4"/>
      <c r="B187" s="107" t="s">
        <v>32</v>
      </c>
      <c r="C187" s="57">
        <f>'Ind dose in plume'!C36+'Ind dose in plume'!H36+'Ind dose deposit'!C36+'Ind dose food'!W187</f>
        <v>0</v>
      </c>
      <c r="D187" s="57">
        <f>'Ind dose in plume'!D36+'Ind dose in plume'!I36+'Ind dose deposit'!D36+'Ind dose food'!X187</f>
        <v>0</v>
      </c>
      <c r="E187" s="57">
        <f>'Ind dose in plume'!E36+'Ind dose in plume'!J36+'Ind dose deposit'!E36+'Ind dose food'!Y187</f>
        <v>0</v>
      </c>
      <c r="F187" s="57">
        <f>'Ind dose in plume'!F36+'Ind dose in plume'!K36+'Ind dose deposit'!F36+'Ind dose food'!Z187</f>
        <v>0</v>
      </c>
      <c r="G187" s="57">
        <f>'Ind dose in plume'!G36+'Ind dose in plume'!L36+'Ind dose deposit'!G36+'Ind dose food'!AA187</f>
        <v>0</v>
      </c>
      <c r="H187" s="60">
        <f t="shared" si="446"/>
        <v>0</v>
      </c>
      <c r="I187" s="60">
        <f t="shared" si="447"/>
        <v>0</v>
      </c>
      <c r="J187" s="60">
        <f t="shared" si="448"/>
        <v>0</v>
      </c>
      <c r="K187" s="60">
        <f t="shared" si="449"/>
        <v>0</v>
      </c>
      <c r="L187" s="60">
        <f t="shared" si="380"/>
        <v>0</v>
      </c>
      <c r="M187" s="60">
        <f t="shared" si="381"/>
        <v>0</v>
      </c>
      <c r="N187" s="57">
        <f t="shared" si="450"/>
        <v>0</v>
      </c>
      <c r="O187" s="57">
        <f t="shared" si="451"/>
        <v>0</v>
      </c>
      <c r="P187" s="57">
        <f t="shared" si="452"/>
        <v>0</v>
      </c>
      <c r="Q187" s="57">
        <f t="shared" si="453"/>
        <v>0</v>
      </c>
      <c r="R187" s="57">
        <f t="shared" si="382"/>
        <v>0</v>
      </c>
      <c r="S187" s="57">
        <f t="shared" si="383"/>
        <v>0</v>
      </c>
      <c r="T187" s="60">
        <f t="shared" si="454"/>
        <v>0</v>
      </c>
      <c r="U187" s="60">
        <f t="shared" si="455"/>
        <v>0</v>
      </c>
      <c r="V187" s="60">
        <f t="shared" si="456"/>
        <v>0</v>
      </c>
      <c r="W187" s="60">
        <f t="shared" si="457"/>
        <v>0</v>
      </c>
      <c r="X187" s="60">
        <f t="shared" si="384"/>
        <v>0</v>
      </c>
      <c r="Y187" s="60">
        <f t="shared" si="385"/>
        <v>0</v>
      </c>
      <c r="Z187" s="60"/>
    </row>
    <row r="188" spans="1:26">
      <c r="A188" s="4"/>
      <c r="B188" s="107" t="s">
        <v>33</v>
      </c>
      <c r="C188" s="57">
        <f>'Ind dose in plume'!C37+'Ind dose in plume'!H37+'Ind dose deposit'!C37+'Ind dose food'!W188</f>
        <v>0</v>
      </c>
      <c r="D188" s="57">
        <f>'Ind dose in plume'!D37+'Ind dose in plume'!I37+'Ind dose deposit'!D37+'Ind dose food'!X188</f>
        <v>0</v>
      </c>
      <c r="E188" s="57">
        <f>'Ind dose in plume'!E37+'Ind dose in plume'!J37+'Ind dose deposit'!E37+'Ind dose food'!Y188</f>
        <v>0</v>
      </c>
      <c r="F188" s="57">
        <f>'Ind dose in plume'!F37+'Ind dose in plume'!K37+'Ind dose deposit'!F37+'Ind dose food'!Z188</f>
        <v>0</v>
      </c>
      <c r="G188" s="57">
        <f>'Ind dose in plume'!G37+'Ind dose in plume'!L37+'Ind dose deposit'!G37+'Ind dose food'!AA188</f>
        <v>0</v>
      </c>
      <c r="H188" s="60">
        <f t="shared" si="446"/>
        <v>0</v>
      </c>
      <c r="I188" s="60">
        <f t="shared" si="447"/>
        <v>0</v>
      </c>
      <c r="J188" s="60">
        <f t="shared" si="448"/>
        <v>0</v>
      </c>
      <c r="K188" s="60">
        <f t="shared" si="449"/>
        <v>0</v>
      </c>
      <c r="L188" s="60">
        <f t="shared" si="380"/>
        <v>0</v>
      </c>
      <c r="M188" s="60">
        <f t="shared" si="381"/>
        <v>0</v>
      </c>
      <c r="N188" s="57">
        <f t="shared" si="450"/>
        <v>0</v>
      </c>
      <c r="O188" s="57">
        <f t="shared" si="451"/>
        <v>0</v>
      </c>
      <c r="P188" s="57">
        <f t="shared" si="452"/>
        <v>0</v>
      </c>
      <c r="Q188" s="57">
        <f t="shared" si="453"/>
        <v>0</v>
      </c>
      <c r="R188" s="57">
        <f t="shared" si="382"/>
        <v>0</v>
      </c>
      <c r="S188" s="57">
        <f t="shared" si="383"/>
        <v>0</v>
      </c>
      <c r="T188" s="60">
        <f t="shared" si="454"/>
        <v>0</v>
      </c>
      <c r="U188" s="60">
        <f t="shared" si="455"/>
        <v>0</v>
      </c>
      <c r="V188" s="60">
        <f t="shared" si="456"/>
        <v>0</v>
      </c>
      <c r="W188" s="60">
        <f t="shared" si="457"/>
        <v>0</v>
      </c>
      <c r="X188" s="60">
        <f t="shared" si="384"/>
        <v>0</v>
      </c>
      <c r="Y188" s="60">
        <f t="shared" si="385"/>
        <v>0</v>
      </c>
      <c r="Z188" s="60"/>
    </row>
    <row r="189" spans="1:26">
      <c r="A189" s="4" t="s">
        <v>16</v>
      </c>
      <c r="B189" s="107"/>
      <c r="C189" s="57">
        <f>'Ind dose in plume'!C38+'Ind dose in plume'!H38+'Ind dose deposit'!C38+'Ind dose food'!W189</f>
        <v>2.1794057584152363E-9</v>
      </c>
      <c r="D189" s="57">
        <f>'Ind dose in plume'!D38+'Ind dose in plume'!I38+'Ind dose deposit'!D38+'Ind dose food'!X189</f>
        <v>1.7389693140979283E-10</v>
      </c>
      <c r="E189" s="57">
        <f>'Ind dose in plume'!E38+'Ind dose in plume'!J38+'Ind dose deposit'!E38+'Ind dose food'!Y189</f>
        <v>1.3655776405845491E-11</v>
      </c>
      <c r="F189" s="57">
        <f>'Ind dose in plume'!F38+'Ind dose in plume'!K38+'Ind dose deposit'!F38+'Ind dose food'!Z189</f>
        <v>3.7174081139889022E-12</v>
      </c>
      <c r="G189" s="57">
        <f>'Ind dose in plume'!G38+'Ind dose in plume'!L38+'Ind dose deposit'!G38+'Ind dose food'!AA189</f>
        <v>1.799755571089699E-12</v>
      </c>
      <c r="H189" s="60">
        <f t="shared" si="446"/>
        <v>7.9438631078652239E-4</v>
      </c>
      <c r="I189" s="60">
        <f t="shared" si="447"/>
        <v>2.0858846823686538E-4</v>
      </c>
      <c r="J189" s="60">
        <f t="shared" si="448"/>
        <v>1.3821599757104014E-4</v>
      </c>
      <c r="K189" s="60">
        <f t="shared" si="449"/>
        <v>6.1487335264712669E-5</v>
      </c>
      <c r="L189" s="60">
        <f t="shared" si="380"/>
        <v>7.9438631078652239E-4</v>
      </c>
      <c r="M189" s="60">
        <f t="shared" si="381"/>
        <v>4.082918010726182E-4</v>
      </c>
      <c r="N189" s="57">
        <f t="shared" si="450"/>
        <v>6.221364441625774E-4</v>
      </c>
      <c r="O189" s="57">
        <f t="shared" si="451"/>
        <v>8.4518583280133596E-4</v>
      </c>
      <c r="P189" s="57">
        <f t="shared" si="452"/>
        <v>1.8000938951190159E-4</v>
      </c>
      <c r="Q189" s="57">
        <f t="shared" si="453"/>
        <v>7.8101786918127302E-5</v>
      </c>
      <c r="R189" s="57">
        <f t="shared" si="382"/>
        <v>6.221364441625774E-4</v>
      </c>
      <c r="S189" s="57">
        <f t="shared" si="383"/>
        <v>1.1032970092313648E-3</v>
      </c>
      <c r="T189" s="60">
        <f t="shared" si="454"/>
        <v>7.4086434130664629E-4</v>
      </c>
      <c r="U189" s="60">
        <f t="shared" si="455"/>
        <v>1.3962860933673029E-3</v>
      </c>
      <c r="V189" s="60">
        <f t="shared" si="456"/>
        <v>1.1878135620669479E-3</v>
      </c>
      <c r="W189" s="60">
        <f t="shared" si="457"/>
        <v>9.5845187928173046E-4</v>
      </c>
      <c r="X189" s="60">
        <f t="shared" si="384"/>
        <v>7.4086434130664629E-4</v>
      </c>
      <c r="Y189" s="60">
        <f t="shared" si="385"/>
        <v>3.5425515347159812E-3</v>
      </c>
      <c r="Z189" s="60"/>
    </row>
    <row r="190" spans="1:26">
      <c r="A190" s="4" t="s">
        <v>176</v>
      </c>
      <c r="B190" s="107"/>
      <c r="C190" s="57">
        <f>'Ind dose in plume'!C39+'Ind dose in plume'!H39+'Ind dose deposit'!C39+'Ind dose food'!W190</f>
        <v>5.6416187300800981E-9</v>
      </c>
      <c r="D190" s="57">
        <f>'Ind dose in plume'!D39+'Ind dose in plume'!I39+'Ind dose deposit'!D39+'Ind dose food'!X190</f>
        <v>2.2944572934930442E-10</v>
      </c>
      <c r="E190" s="57">
        <f>'Ind dose in plume'!E39+'Ind dose in plume'!J39+'Ind dose deposit'!E39+'Ind dose food'!Y190</f>
        <v>1.8017942124451075E-11</v>
      </c>
      <c r="F190" s="57">
        <f>'Ind dose in plume'!F39+'Ind dose in plume'!K39+'Ind dose deposit'!F39+'Ind dose food'!Z190</f>
        <v>4.9049021443785055E-12</v>
      </c>
      <c r="G190" s="57">
        <f>'Ind dose in plume'!G39+'Ind dose in plume'!L39+'Ind dose deposit'!G39+'Ind dose food'!AA190</f>
        <v>2.3746799856666177E-12</v>
      </c>
      <c r="H190" s="60">
        <f t="shared" ref="H190:H195" si="458">D190*VLOOKUP($B$154,Other_pop_inland,3,FALSE)</f>
        <v>1.0481412465755135E-3</v>
      </c>
      <c r="I190" s="60">
        <f t="shared" ref="I190:I195" si="459">E190*VLOOKUP($B$154,Other_pop_inland,4,FALSE)</f>
        <v>2.7521942633089311E-4</v>
      </c>
      <c r="J190" s="60">
        <f t="shared" ref="J190:J195" si="460">F190*VLOOKUP($B$154,Other_pop_inland,5,FALSE)</f>
        <v>1.8236790852273717E-4</v>
      </c>
      <c r="K190" s="60">
        <f t="shared" ref="K190:K195" si="461">G190*VLOOKUP($B$154,Other_pop_inland,6,FALSE)</f>
        <v>8.1129208193910464E-5</v>
      </c>
      <c r="L190" s="60">
        <f t="shared" si="380"/>
        <v>1.0481412465755135E-3</v>
      </c>
      <c r="M190" s="60">
        <f t="shared" si="381"/>
        <v>5.387165430475407E-4</v>
      </c>
      <c r="N190" s="57">
        <f t="shared" ref="N190:N195" si="462">D190*VLOOKUP($B$154,Other_pop_coastal,3,FALSE)</f>
        <v>8.2086871245174104E-4</v>
      </c>
      <c r="O190" s="57">
        <f t="shared" ref="O190:O195" si="463">E190*VLOOKUP($B$154,Other_pop_coastal,4,FALSE)</f>
        <v>1.1151697982768479E-3</v>
      </c>
      <c r="P190" s="57">
        <f t="shared" ref="P190:P195" si="464">F190*VLOOKUP($B$154,Other_pop_coastal,5,FALSE)</f>
        <v>2.3751183984956127E-4</v>
      </c>
      <c r="Q190" s="57">
        <f t="shared" ref="Q190:Q195" si="465">G190*VLOOKUP($B$154,Other_pop_coastal,6,FALSE)</f>
        <v>1.0305107716765177E-4</v>
      </c>
      <c r="R190" s="57">
        <f t="shared" si="382"/>
        <v>8.2086871245174104E-4</v>
      </c>
      <c r="S190" s="57">
        <f t="shared" si="383"/>
        <v>1.4557327152940609E-3</v>
      </c>
      <c r="T190" s="60">
        <f t="shared" ref="T190:T202" si="466">D190*VLOOKUP($B$154,Other_pop_generic,3,FALSE)</f>
        <v>9.7752247703217806E-4</v>
      </c>
      <c r="U190" s="60">
        <f t="shared" ref="U190:U202" si="467">E190*VLOOKUP($B$154,Other_pop_generic,4,FALSE)</f>
        <v>1.8423120935620134E-3</v>
      </c>
      <c r="V190" s="60">
        <f t="shared" ref="V190:V202" si="468">F190*VLOOKUP($B$154,Other_pop_generic,5,FALSE)</f>
        <v>1.5672503822703597E-3</v>
      </c>
      <c r="W190" s="60">
        <f t="shared" ref="W190:W202" si="469">G190*VLOOKUP($B$154,Other_pop_generic,6,FALSE)</f>
        <v>1.2646253366376977E-3</v>
      </c>
      <c r="X190" s="60">
        <f t="shared" si="384"/>
        <v>9.7752247703217806E-4</v>
      </c>
      <c r="Y190" s="60">
        <f t="shared" si="385"/>
        <v>4.674187812470071E-3</v>
      </c>
      <c r="Z190" s="60"/>
    </row>
    <row r="191" spans="1:26">
      <c r="A191" s="4" t="s">
        <v>24</v>
      </c>
      <c r="B191" s="107"/>
      <c r="C191" s="57">
        <f>'Ind dose in plume'!C40+'Ind dose in plume'!H40+'Ind dose deposit'!C40+'Ind dose food'!W191</f>
        <v>9.9838536705903013E-9</v>
      </c>
      <c r="D191" s="57">
        <f>'Ind dose in plume'!D40+'Ind dose in plume'!I40+'Ind dose deposit'!D40+'Ind dose food'!X191</f>
        <v>3.9595741022959948E-10</v>
      </c>
      <c r="E191" s="57">
        <f>'Ind dose in plume'!E40+'Ind dose in plume'!J40+'Ind dose deposit'!E40+'Ind dose food'!Y191</f>
        <v>3.1093792750279632E-11</v>
      </c>
      <c r="F191" s="57">
        <f>'Ind dose in plume'!F40+'Ind dose in plume'!K40+'Ind dose deposit'!F40+'Ind dose food'!Z191</f>
        <v>8.4644527926371983E-12</v>
      </c>
      <c r="G191" s="57">
        <f>'Ind dose in plume'!G40+'Ind dose in plume'!L40+'Ind dose deposit'!G40+'Ind dose food'!AA191</f>
        <v>4.0980161232636834E-12</v>
      </c>
      <c r="H191" s="60">
        <f t="shared" si="458"/>
        <v>1.8087906657745887E-3</v>
      </c>
      <c r="I191" s="60">
        <f t="shared" si="459"/>
        <v>4.7494967760888817E-4</v>
      </c>
      <c r="J191" s="60">
        <f t="shared" si="460"/>
        <v>3.1471464815090237E-4</v>
      </c>
      <c r="K191" s="60">
        <f t="shared" si="461"/>
        <v>1.4000572929953375E-4</v>
      </c>
      <c r="L191" s="60">
        <f t="shared" si="380"/>
        <v>1.8087906657745887E-3</v>
      </c>
      <c r="M191" s="60">
        <f t="shared" si="381"/>
        <v>9.2967005505932424E-4</v>
      </c>
      <c r="N191" s="57">
        <f t="shared" si="462"/>
        <v>1.4165835661559788E-3</v>
      </c>
      <c r="O191" s="57">
        <f t="shared" si="463"/>
        <v>1.9244627577050693E-3</v>
      </c>
      <c r="P191" s="57">
        <f t="shared" si="464"/>
        <v>4.0987724054865002E-4</v>
      </c>
      <c r="Q191" s="57">
        <f t="shared" si="465"/>
        <v>1.77836583582515E-4</v>
      </c>
      <c r="R191" s="57">
        <f t="shared" si="382"/>
        <v>1.4165835661559788E-3</v>
      </c>
      <c r="S191" s="57">
        <f t="shared" si="383"/>
        <v>2.5121765818362342E-3</v>
      </c>
      <c r="T191" s="60">
        <f t="shared" si="466"/>
        <v>1.6869229579672617E-3</v>
      </c>
      <c r="U191" s="60">
        <f t="shared" si="467"/>
        <v>3.1793014997430636E-3</v>
      </c>
      <c r="V191" s="60">
        <f t="shared" si="468"/>
        <v>2.7046241666970039E-3</v>
      </c>
      <c r="W191" s="60">
        <f t="shared" si="469"/>
        <v>2.1823803841822648E-3</v>
      </c>
      <c r="X191" s="60">
        <f t="shared" si="384"/>
        <v>1.6869229579672617E-3</v>
      </c>
      <c r="Y191" s="60">
        <f t="shared" si="385"/>
        <v>8.0663060506223332E-3</v>
      </c>
      <c r="Z191" s="60"/>
    </row>
    <row r="192" spans="1:26">
      <c r="A192" s="4"/>
      <c r="B192" s="107" t="s">
        <v>34</v>
      </c>
      <c r="C192" s="57">
        <f>'Ind dose in plume'!C41+'Ind dose in plume'!H41+'Ind dose deposit'!C41+'Ind dose food'!W192</f>
        <v>1.8227259569927886E-9</v>
      </c>
      <c r="D192" s="57">
        <f>'Ind dose in plume'!D41+'Ind dose in plume'!I41+'Ind dose deposit'!D41+'Ind dose food'!X192</f>
        <v>1.6046957090088482E-10</v>
      </c>
      <c r="E192" s="57">
        <f>'Ind dose in plume'!E41+'Ind dose in plume'!J41+'Ind dose deposit'!E41+'Ind dose food'!Y192</f>
        <v>1.2601374419095093E-11</v>
      </c>
      <c r="F192" s="57">
        <f>'Ind dose in plume'!F41+'Ind dose in plume'!K41+'Ind dose deposit'!F41+'Ind dose food'!Z192</f>
        <v>3.4303868861998891E-12</v>
      </c>
      <c r="G192" s="57">
        <f>'Ind dose in plume'!G41+'Ind dose in plume'!L41+'Ind dose deposit'!G41+'Ind dose food'!AA192</f>
        <v>1.6608020758184865E-12</v>
      </c>
      <c r="H192" s="60">
        <f t="shared" si="458"/>
        <v>7.3304818772823707E-4</v>
      </c>
      <c r="I192" s="60">
        <f t="shared" si="459"/>
        <v>1.9248274939776463E-4</v>
      </c>
      <c r="J192" s="60">
        <f t="shared" si="460"/>
        <v>1.2754433492156175E-4</v>
      </c>
      <c r="K192" s="60">
        <f t="shared" si="461"/>
        <v>5.6740090534823245E-5</v>
      </c>
      <c r="L192" s="60">
        <f t="shared" si="380"/>
        <v>7.3304818772823707E-4</v>
      </c>
      <c r="M192" s="60">
        <f t="shared" si="381"/>
        <v>3.7676717485414963E-4</v>
      </c>
      <c r="N192" s="57">
        <f t="shared" si="462"/>
        <v>5.7409850436813991E-4</v>
      </c>
      <c r="O192" s="57">
        <f t="shared" si="463"/>
        <v>7.7992659050021384E-4</v>
      </c>
      <c r="P192" s="57">
        <f t="shared" si="464"/>
        <v>1.6611085741454281E-4</v>
      </c>
      <c r="Q192" s="57">
        <f t="shared" si="465"/>
        <v>7.2071792371350941E-5</v>
      </c>
      <c r="R192" s="57">
        <f t="shared" si="382"/>
        <v>5.7409850436813991E-4</v>
      </c>
      <c r="S192" s="57">
        <f t="shared" si="383"/>
        <v>1.0181092402861075E-3</v>
      </c>
      <c r="T192" s="60">
        <f t="shared" si="466"/>
        <v>6.8365888909842636E-4</v>
      </c>
      <c r="U192" s="60">
        <f t="shared" si="467"/>
        <v>1.2884748062486719E-3</v>
      </c>
      <c r="V192" s="60">
        <f t="shared" si="468"/>
        <v>1.0961024298708464E-3</v>
      </c>
      <c r="W192" s="60">
        <f t="shared" si="469"/>
        <v>8.8445280917754841E-4</v>
      </c>
      <c r="X192" s="60">
        <f t="shared" si="384"/>
        <v>6.8365888909842636E-4</v>
      </c>
      <c r="Y192" s="60">
        <f t="shared" si="385"/>
        <v>3.2690300452970669E-3</v>
      </c>
      <c r="Z192" s="60"/>
    </row>
    <row r="193" spans="1:31">
      <c r="A193" s="4"/>
      <c r="B193" s="107" t="s">
        <v>144</v>
      </c>
      <c r="C193" s="57">
        <f>'Ind dose in plume'!C42+'Ind dose in plume'!H42+'Ind dose deposit'!C42+'Ind dose food'!W193</f>
        <v>9.8806245410281884E-12</v>
      </c>
      <c r="D193" s="57">
        <f>'Ind dose in plume'!D42+'Ind dose in plume'!I42+'Ind dose deposit'!D42+'Ind dose food'!X193</f>
        <v>3.7565086795234951E-13</v>
      </c>
      <c r="E193" s="57">
        <f>'Ind dose in plume'!E42+'Ind dose in plume'!J42+'Ind dose deposit'!E42+'Ind dose food'!Y193</f>
        <v>2.9499158073086771E-14</v>
      </c>
      <c r="F193" s="57">
        <f>'Ind dose in plume'!F42+'Ind dose in plume'!K42+'Ind dose deposit'!F42+'Ind dose food'!Z193</f>
        <v>8.0303561851565996E-15</v>
      </c>
      <c r="G193" s="57">
        <f>'Ind dose in plume'!G42+'Ind dose in plume'!L42+'Ind dose deposit'!G42+'Ind dose food'!AA193</f>
        <v>3.8878507481248478E-15</v>
      </c>
      <c r="H193" s="60">
        <f t="shared" si="458"/>
        <v>1.7160274463567516E-6</v>
      </c>
      <c r="I193" s="60">
        <f t="shared" si="459"/>
        <v>4.5059204353319661E-7</v>
      </c>
      <c r="J193" s="60">
        <f t="shared" si="460"/>
        <v>2.9857461353394602E-7</v>
      </c>
      <c r="K193" s="60">
        <f t="shared" si="461"/>
        <v>1.328255826786393E-7</v>
      </c>
      <c r="L193" s="60">
        <f t="shared" si="380"/>
        <v>1.7160274463567516E-6</v>
      </c>
      <c r="M193" s="60">
        <f t="shared" si="381"/>
        <v>8.8199223974578191E-7</v>
      </c>
      <c r="N193" s="57">
        <f t="shared" si="462"/>
        <v>1.3439345556002129E-6</v>
      </c>
      <c r="O193" s="57">
        <f t="shared" si="463"/>
        <v>1.8257673340541509E-6</v>
      </c>
      <c r="P193" s="57">
        <f t="shared" si="464"/>
        <v>3.8885682446688659E-7</v>
      </c>
      <c r="Q193" s="57">
        <f t="shared" si="465"/>
        <v>1.6871629435528219E-7</v>
      </c>
      <c r="R193" s="57">
        <f t="shared" si="382"/>
        <v>1.3439345556002129E-6</v>
      </c>
      <c r="S193" s="57">
        <f t="shared" si="383"/>
        <v>2.3833404528763199E-6</v>
      </c>
      <c r="T193" s="60">
        <f t="shared" si="466"/>
        <v>1.600409682853753E-6</v>
      </c>
      <c r="U193" s="60">
        <f t="shared" si="467"/>
        <v>3.0162520943051901E-6</v>
      </c>
      <c r="V193" s="60">
        <f t="shared" si="468"/>
        <v>2.5659184282357447E-6</v>
      </c>
      <c r="W193" s="60">
        <f t="shared" si="469"/>
        <v>2.0704577420204712E-6</v>
      </c>
      <c r="X193" s="60">
        <f t="shared" si="384"/>
        <v>1.600409682853753E-6</v>
      </c>
      <c r="Y193" s="60">
        <f t="shared" si="385"/>
        <v>7.6526282645614052E-6</v>
      </c>
      <c r="Z193" s="60"/>
    </row>
    <row r="194" spans="1:31">
      <c r="A194" s="4"/>
      <c r="B194" s="107" t="s">
        <v>145</v>
      </c>
      <c r="C194" s="57">
        <f>'Ind dose in plume'!C43+'Ind dose in plume'!H43+'Ind dose deposit'!C43+'Ind dose food'!W194</f>
        <v>1.5786983896299876E-8</v>
      </c>
      <c r="D194" s="57">
        <f>'Ind dose in plume'!D43+'Ind dose in plume'!I43+'Ind dose deposit'!D43+'Ind dose food'!X194</f>
        <v>6.050736994371281E-10</v>
      </c>
      <c r="E194" s="57">
        <f>'Ind dose in plume'!E43+'Ind dose in plume'!J43+'Ind dose deposit'!E43+'Ind dose food'!Y194</f>
        <v>4.7515302714081212E-11</v>
      </c>
      <c r="F194" s="57">
        <f>'Ind dose in plume'!F43+'Ind dose in plume'!K43+'Ind dose deposit'!F43+'Ind dose food'!Z194</f>
        <v>1.2934769327797412E-11</v>
      </c>
      <c r="G194" s="57">
        <f>'Ind dose in plume'!G43+'Ind dose in plume'!L43+'Ind dose deposit'!G43+'Ind dose food'!AA194</f>
        <v>6.2622941558748329E-12</v>
      </c>
      <c r="H194" s="60">
        <f t="shared" si="458"/>
        <v>2.7640640921783696E-3</v>
      </c>
      <c r="I194" s="60">
        <f t="shared" si="459"/>
        <v>7.2578401376714166E-4</v>
      </c>
      <c r="J194" s="60">
        <f t="shared" si="460"/>
        <v>4.8092434060850297E-4</v>
      </c>
      <c r="K194" s="60">
        <f t="shared" si="461"/>
        <v>2.1394670836072987E-4</v>
      </c>
      <c r="L194" s="60">
        <f t="shared" si="380"/>
        <v>2.7640640921783696E-3</v>
      </c>
      <c r="M194" s="60">
        <f t="shared" si="381"/>
        <v>1.4206550627363745E-3</v>
      </c>
      <c r="N194" s="57">
        <f t="shared" si="462"/>
        <v>2.1647213482854605E-3</v>
      </c>
      <c r="O194" s="57">
        <f t="shared" si="463"/>
        <v>2.9408258821532651E-3</v>
      </c>
      <c r="P194" s="57">
        <f t="shared" si="464"/>
        <v>6.2634498520950743E-4</v>
      </c>
      <c r="Q194" s="57">
        <f t="shared" si="465"/>
        <v>2.717571050410121E-4</v>
      </c>
      <c r="R194" s="57">
        <f t="shared" si="382"/>
        <v>2.1647213482854605E-3</v>
      </c>
      <c r="S194" s="57">
        <f t="shared" si="383"/>
        <v>3.8389279724037845E-3</v>
      </c>
      <c r="T194" s="60">
        <f t="shared" si="466"/>
        <v>2.5778346066330834E-3</v>
      </c>
      <c r="U194" s="60">
        <f t="shared" si="467"/>
        <v>4.8583803974272489E-3</v>
      </c>
      <c r="V194" s="60">
        <f t="shared" si="468"/>
        <v>4.1330125610769064E-3</v>
      </c>
      <c r="W194" s="60">
        <f t="shared" si="469"/>
        <v>3.3349570901337073E-3</v>
      </c>
      <c r="X194" s="60">
        <f t="shared" si="384"/>
        <v>2.5778346066330834E-3</v>
      </c>
      <c r="Y194" s="60">
        <f t="shared" si="385"/>
        <v>1.2326350048637863E-2</v>
      </c>
      <c r="Z194" s="60"/>
    </row>
    <row r="195" spans="1:31">
      <c r="A195" s="4"/>
      <c r="B195" s="107" t="s">
        <v>159</v>
      </c>
      <c r="C195" s="57">
        <f>'Ind dose in plume'!C44+'Ind dose in plume'!H44+'Ind dose deposit'!C44+'Ind dose food'!W195</f>
        <v>6.7034260062587242E-11</v>
      </c>
      <c r="D195" s="57">
        <f>'Ind dose in plume'!D44+'Ind dose in plume'!I44+'Ind dose deposit'!D44+'Ind dose food'!X195</f>
        <v>2.5614990277584496E-12</v>
      </c>
      <c r="E195" s="57">
        <f>'Ind dose in plume'!E44+'Ind dose in plume'!J44+'Ind dose deposit'!E44+'Ind dose food'!Y195</f>
        <v>2.0114971419017048E-13</v>
      </c>
      <c r="F195" s="57">
        <f>'Ind dose in plume'!F44+'Ind dose in plume'!K44+'Ind dose deposit'!F44+'Ind dose food'!Z195</f>
        <v>5.4757625539259783E-14</v>
      </c>
      <c r="G195" s="57">
        <f>'Ind dose in plume'!G44+'Ind dose in plume'!L44+'Ind dose deposit'!G44+'Ind dose food'!AA195</f>
        <v>2.6510589382306437E-14</v>
      </c>
      <c r="H195" s="60">
        <f t="shared" si="458"/>
        <v>1.1701297695410109E-5</v>
      </c>
      <c r="I195" s="60">
        <f t="shared" si="459"/>
        <v>3.0725100882034501E-6</v>
      </c>
      <c r="J195" s="60">
        <f t="shared" si="460"/>
        <v>2.0359292298442673E-6</v>
      </c>
      <c r="K195" s="60">
        <f t="shared" si="461"/>
        <v>9.0571493351625031E-7</v>
      </c>
      <c r="L195" s="60">
        <f t="shared" si="380"/>
        <v>1.1701297695410109E-5</v>
      </c>
      <c r="M195" s="60">
        <f t="shared" si="381"/>
        <v>6.0141542515639674E-6</v>
      </c>
      <c r="N195" s="57">
        <f t="shared" si="462"/>
        <v>9.1640599056930743E-6</v>
      </c>
      <c r="O195" s="57">
        <f t="shared" si="463"/>
        <v>1.2449595222780299E-5</v>
      </c>
      <c r="P195" s="57">
        <f t="shared" si="464"/>
        <v>2.6515481868539579E-6</v>
      </c>
      <c r="Q195" s="57">
        <f t="shared" si="465"/>
        <v>1.1504475586966644E-6</v>
      </c>
      <c r="R195" s="57">
        <f t="shared" si="382"/>
        <v>9.1640599056930743E-6</v>
      </c>
      <c r="S195" s="57">
        <f t="shared" si="383"/>
        <v>1.6251590968330923E-5</v>
      </c>
      <c r="T195" s="60">
        <f t="shared" si="466"/>
        <v>1.0912919938108869E-5</v>
      </c>
      <c r="U195" s="60">
        <f t="shared" si="467"/>
        <v>2.0567307215744734E-5</v>
      </c>
      <c r="V195" s="60">
        <f t="shared" si="468"/>
        <v>1.7496558959280953E-5</v>
      </c>
      <c r="W195" s="60">
        <f t="shared" si="469"/>
        <v>1.4118097269705028E-5</v>
      </c>
      <c r="X195" s="60">
        <f t="shared" si="384"/>
        <v>1.0912919938108869E-5</v>
      </c>
      <c r="Y195" s="60">
        <f t="shared" si="385"/>
        <v>5.2181963444730714E-5</v>
      </c>
      <c r="Z195" s="60"/>
    </row>
    <row r="196" spans="1:31">
      <c r="A196" s="4" t="s">
        <v>160</v>
      </c>
      <c r="B196" s="107"/>
      <c r="C196" s="57">
        <f>'Ind dose in plume'!C45+'Ind dose in plume'!H45+'Ind dose deposit'!C45+'Ind dose food'!W196</f>
        <v>1.4572004528273218E-9</v>
      </c>
      <c r="D196" s="57">
        <f>'Ind dose in plume'!D45+'Ind dose in plume'!I45+'Ind dose deposit'!D45+'Ind dose food'!X196</f>
        <v>6.4471993390526564E-11</v>
      </c>
      <c r="E196" s="57">
        <f>'Ind dose in plume'!E45+'Ind dose in plume'!J45+'Ind dose deposit'!E45+'Ind dose food'!Y196</f>
        <v>5.0628646575747545E-12</v>
      </c>
      <c r="F196" s="57">
        <f>'Ind dose in plume'!F45+'Ind dose in plume'!K45+'Ind dose deposit'!F45+'Ind dose food'!Z196</f>
        <v>1.3782293580889987E-12</v>
      </c>
      <c r="G196" s="57">
        <f>'Ind dose in plume'!G45+'Ind dose in plume'!L45+'Ind dose deposit'!G45+'Ind dose food'!AA196</f>
        <v>6.6726179972153897E-13</v>
      </c>
      <c r="H196" s="60">
        <f t="shared" ref="H196" si="470">D196*VLOOKUP($B$154,Other_pop_inland,3,FALSE)</f>
        <v>2.9451738201097027E-4</v>
      </c>
      <c r="I196" s="60">
        <f t="shared" ref="I196" si="471">E196*VLOOKUP($B$154,Other_pop_inland,4,FALSE)</f>
        <v>7.7333953956805056E-5</v>
      </c>
      <c r="J196" s="60">
        <f t="shared" ref="J196" si="472">F196*VLOOKUP($B$154,Other_pop_inland,5,FALSE)</f>
        <v>5.124359224727671E-5</v>
      </c>
      <c r="K196" s="60">
        <f t="shared" ref="K196" si="473">G196*VLOOKUP($B$154,Other_pop_inland,6,FALSE)</f>
        <v>2.2796512286372584E-5</v>
      </c>
      <c r="L196" s="60">
        <f t="shared" ref="L196" si="474">H196</f>
        <v>2.9451738201097027E-4</v>
      </c>
      <c r="M196" s="60">
        <f t="shared" ref="M196" si="475">SUM(I196:K196)</f>
        <v>1.5137405849045436E-4</v>
      </c>
      <c r="N196" s="57">
        <f t="shared" ref="N196" si="476">D196*VLOOKUP($B$154,Other_pop_coastal,3,FALSE)</f>
        <v>2.3065603510584207E-4</v>
      </c>
      <c r="O196" s="57">
        <f t="shared" ref="O196" si="477">E196*VLOOKUP($B$154,Other_pop_coastal,4,FALSE)</f>
        <v>3.1335175348514604E-4</v>
      </c>
      <c r="P196" s="57">
        <f t="shared" ref="P196" si="478">F196*VLOOKUP($B$154,Other_pop_coastal,5,FALSE)</f>
        <v>6.6738495680197812E-5</v>
      </c>
      <c r="Q196" s="57">
        <f t="shared" ref="Q196" si="479">G196*VLOOKUP($B$154,Other_pop_coastal,6,FALSE)</f>
        <v>2.8956342593180067E-5</v>
      </c>
      <c r="R196" s="57">
        <f t="shared" ref="R196" si="480">N196</f>
        <v>2.3065603510584207E-4</v>
      </c>
      <c r="S196" s="57">
        <f t="shared" ref="S196" si="481">SUM(O196:Q196)</f>
        <v>4.0904659175852395E-4</v>
      </c>
      <c r="T196" s="60">
        <f t="shared" si="466"/>
        <v>2.7467420229192771E-4</v>
      </c>
      <c r="U196" s="60">
        <f t="shared" si="467"/>
        <v>5.1767159214370249E-4</v>
      </c>
      <c r="V196" s="60">
        <f t="shared" si="468"/>
        <v>4.4038197393944352E-4</v>
      </c>
      <c r="W196" s="60">
        <f t="shared" si="469"/>
        <v>3.5534732393065855E-4</v>
      </c>
      <c r="X196" s="60">
        <f t="shared" ref="X196" si="482">T196</f>
        <v>2.7467420229192771E-4</v>
      </c>
      <c r="Y196" s="60">
        <f t="shared" ref="Y196" si="483">SUM(U196:W196)</f>
        <v>1.3134008900138046E-3</v>
      </c>
      <c r="Z196" s="60"/>
    </row>
    <row r="197" spans="1:31">
      <c r="A197" s="4" t="s">
        <v>35</v>
      </c>
      <c r="B197" s="107"/>
      <c r="C197" s="57">
        <f>'Ind dose in plume'!C46+'Ind dose in plume'!H46+'Ind dose deposit'!C46+'Ind dose food'!W197</f>
        <v>1.2145112159958888E-9</v>
      </c>
      <c r="D197" s="57">
        <f>'Ind dose in plume'!D46+'Ind dose in plume'!I46+'Ind dose deposit'!D46+'Ind dose food'!X197</f>
        <v>5.4504734447897478E-11</v>
      </c>
      <c r="E197" s="57">
        <f>'Ind dose in plume'!E46+'Ind dose in plume'!J46+'Ind dose deposit'!E46+'Ind dose food'!Y197</f>
        <v>4.2801545647258367E-12</v>
      </c>
      <c r="F197" s="57">
        <f>'Ind dose in plume'!F46+'Ind dose in plume'!K46+'Ind dose deposit'!F46+'Ind dose food'!Z197</f>
        <v>1.165157513888662E-12</v>
      </c>
      <c r="G197" s="57">
        <f>'Ind dose in plume'!G46+'Ind dose in plume'!L46+'Ind dose deposit'!G46+'Ind dose food'!AA197</f>
        <v>5.6410430715697855E-13</v>
      </c>
      <c r="H197" s="60">
        <f t="shared" ref="H197:H202" si="484">D197*VLOOKUP($B$154,Other_pop_inland,3,FALSE)</f>
        <v>2.4898550289212341E-4</v>
      </c>
      <c r="I197" s="60">
        <f t="shared" ref="I197:I202" si="485">E197*VLOOKUP($B$154,Other_pop_inland,4,FALSE)</f>
        <v>6.5378258836386742E-5</v>
      </c>
      <c r="J197" s="60">
        <f t="shared" ref="J197:J202" si="486">F197*VLOOKUP($B$154,Other_pop_inland,5,FALSE)</f>
        <v>4.3321422660992028E-5</v>
      </c>
      <c r="K197" s="60">
        <f t="shared" ref="K197:K202" si="487">G197*VLOOKUP($B$154,Other_pop_inland,6,FALSE)</f>
        <v>1.9272211857873947E-5</v>
      </c>
      <c r="L197" s="60">
        <f t="shared" si="380"/>
        <v>2.4898550289212341E-4</v>
      </c>
      <c r="M197" s="60">
        <f t="shared" si="381"/>
        <v>1.279718933552527E-4</v>
      </c>
      <c r="N197" s="57">
        <f t="shared" ref="N197:N202" si="488">D197*VLOOKUP($B$154,Other_pop_coastal,3,FALSE)</f>
        <v>1.9499701003654918E-4</v>
      </c>
      <c r="O197" s="57">
        <f t="shared" ref="O197:O202" si="489">E197*VLOOKUP($B$154,Other_pop_coastal,4,FALSE)</f>
        <v>2.6490811600852869E-4</v>
      </c>
      <c r="P197" s="57">
        <f t="shared" ref="P197:P202" si="490">F197*VLOOKUP($B$154,Other_pop_coastal,5,FALSE)</f>
        <v>5.6420841169156924E-5</v>
      </c>
      <c r="Q197" s="57">
        <f t="shared" ref="Q197:Q202" si="491">G197*VLOOKUP($B$154,Other_pop_coastal,6,FALSE)</f>
        <v>2.4479743307862978E-5</v>
      </c>
      <c r="R197" s="57">
        <f t="shared" si="382"/>
        <v>1.9499701003654918E-4</v>
      </c>
      <c r="S197" s="57">
        <f t="shared" si="383"/>
        <v>3.4580870048554855E-4</v>
      </c>
      <c r="T197" s="60">
        <f t="shared" si="466"/>
        <v>2.3221004452158632E-4</v>
      </c>
      <c r="U197" s="60">
        <f t="shared" si="467"/>
        <v>4.3764046207076473E-4</v>
      </c>
      <c r="V197" s="60">
        <f t="shared" si="468"/>
        <v>3.7229969228643394E-4</v>
      </c>
      <c r="W197" s="60">
        <f t="shared" si="469"/>
        <v>3.0041125694538993E-4</v>
      </c>
      <c r="X197" s="60">
        <f t="shared" si="384"/>
        <v>2.3221004452158632E-4</v>
      </c>
      <c r="Y197" s="60">
        <f t="shared" si="385"/>
        <v>1.1103514113025886E-3</v>
      </c>
      <c r="Z197" s="60"/>
    </row>
    <row r="198" spans="1:31">
      <c r="A198" s="4"/>
      <c r="B198" s="107" t="s">
        <v>36</v>
      </c>
      <c r="C198" s="57">
        <f>'Ind dose in plume'!C47+'Ind dose in plume'!H47+'Ind dose deposit'!C47+'Ind dose food'!W198</f>
        <v>4.3345138699767116E-12</v>
      </c>
      <c r="D198" s="57">
        <f>'Ind dose in plume'!D47+'Ind dose in plume'!I47+'Ind dose deposit'!D47+'Ind dose food'!X198</f>
        <v>3.1205620804044341E-13</v>
      </c>
      <c r="E198" s="57">
        <f>'Ind dose in plume'!E47+'Ind dose in plume'!J47+'Ind dose deposit'!E47+'Ind dose food'!Y198</f>
        <v>2.4505188711122364E-14</v>
      </c>
      <c r="F198" s="57">
        <f>'Ind dose in plume'!F47+'Ind dose in plume'!K47+'Ind dose deposit'!F47+'Ind dose food'!Z198</f>
        <v>6.670881699304413E-15</v>
      </c>
      <c r="G198" s="57">
        <f>'Ind dose in plume'!G47+'Ind dose in plume'!L47+'Ind dose deposit'!G47+'Ind dose food'!AA198</f>
        <v>3.2296689969008507E-15</v>
      </c>
      <c r="H198" s="60">
        <f t="shared" si="484"/>
        <v>1.4255178504508074E-6</v>
      </c>
      <c r="I198" s="60">
        <f t="shared" si="485"/>
        <v>3.7431044747630097E-7</v>
      </c>
      <c r="J198" s="60">
        <f t="shared" si="486"/>
        <v>2.4802834138068148E-7</v>
      </c>
      <c r="K198" s="60">
        <f t="shared" si="487"/>
        <v>1.1033928362074983E-7</v>
      </c>
      <c r="L198" s="60">
        <f t="shared" si="380"/>
        <v>1.4255178504508074E-6</v>
      </c>
      <c r="M198" s="60">
        <f t="shared" si="381"/>
        <v>7.3267807247773226E-7</v>
      </c>
      <c r="N198" s="57">
        <f t="shared" si="488"/>
        <v>1.116417282784819E-6</v>
      </c>
      <c r="O198" s="57">
        <f t="shared" si="489"/>
        <v>1.5166796609161025E-6</v>
      </c>
      <c r="P198" s="57">
        <f t="shared" si="490"/>
        <v>3.2302650270738847E-7</v>
      </c>
      <c r="Q198" s="57">
        <f t="shared" si="491"/>
        <v>1.4015398749915051E-7</v>
      </c>
      <c r="R198" s="57">
        <f t="shared" si="382"/>
        <v>1.116417282784819E-6</v>
      </c>
      <c r="S198" s="57">
        <f t="shared" si="383"/>
        <v>1.9798601511226413E-6</v>
      </c>
      <c r="T198" s="60">
        <f t="shared" si="466"/>
        <v>1.3294732411104154E-6</v>
      </c>
      <c r="U198" s="60">
        <f t="shared" si="467"/>
        <v>2.5056249601476316E-6</v>
      </c>
      <c r="V198" s="60">
        <f t="shared" si="468"/>
        <v>2.1315291489143298E-6</v>
      </c>
      <c r="W198" s="60">
        <f t="shared" si="469"/>
        <v>1.7199459578076694E-6</v>
      </c>
      <c r="X198" s="60">
        <f t="shared" si="384"/>
        <v>1.3294732411104154E-6</v>
      </c>
      <c r="Y198" s="60">
        <f t="shared" si="385"/>
        <v>6.3571000668696306E-6</v>
      </c>
      <c r="Z198" s="60"/>
    </row>
    <row r="199" spans="1:31">
      <c r="A199" s="4"/>
      <c r="B199" s="107" t="s">
        <v>37</v>
      </c>
      <c r="C199" s="57">
        <f>'Ind dose in plume'!C48+'Ind dose in plume'!H48+'Ind dose deposit'!C48+'Ind dose food'!W199</f>
        <v>7.5113005793332961E-16</v>
      </c>
      <c r="D199" s="57">
        <f>'Ind dose in plume'!D48+'Ind dose in plume'!I48+'Ind dose deposit'!D48+'Ind dose food'!X199</f>
        <v>2.8557168328386892E-17</v>
      </c>
      <c r="E199" s="57">
        <f>'Ind dose in plume'!E48+'Ind dose in plume'!J48+'Ind dose deposit'!E48+'Ind dose food'!Y199</f>
        <v>2.2425408657523378E-18</v>
      </c>
      <c r="F199" s="57">
        <f>'Ind dose in plume'!F48+'Ind dose in plume'!K48+'Ind dose deposit'!F48+'Ind dose food'!Z199</f>
        <v>6.1047172489227384E-19</v>
      </c>
      <c r="G199" s="57">
        <f>'Ind dose in plume'!G48+'Ind dose in plume'!L48+'Ind dose deposit'!G48+'Ind dose food'!AA199</f>
        <v>2.9555637354125878E-19</v>
      </c>
      <c r="H199" s="60">
        <f t="shared" si="484"/>
        <v>1.3045327143489476E-10</v>
      </c>
      <c r="I199" s="60">
        <f t="shared" si="485"/>
        <v>3.4254234270094031E-11</v>
      </c>
      <c r="J199" s="60">
        <f t="shared" si="486"/>
        <v>2.2697792617222199E-11</v>
      </c>
      <c r="K199" s="60">
        <f t="shared" si="487"/>
        <v>1.0097467745884421E-11</v>
      </c>
      <c r="L199" s="60">
        <f t="shared" si="380"/>
        <v>1.3045327143489476E-10</v>
      </c>
      <c r="M199" s="60">
        <f t="shared" si="381"/>
        <v>6.7049494633200654E-11</v>
      </c>
      <c r="N199" s="57">
        <f t="shared" si="488"/>
        <v>1.021665823263302E-10</v>
      </c>
      <c r="O199" s="57">
        <f t="shared" si="489"/>
        <v>1.3879575301193342E-10</v>
      </c>
      <c r="P199" s="57">
        <f t="shared" si="490"/>
        <v>2.9561091799043672E-11</v>
      </c>
      <c r="Q199" s="57">
        <f t="shared" si="491"/>
        <v>1.2825897738234233E-11</v>
      </c>
      <c r="R199" s="57">
        <f t="shared" si="382"/>
        <v>1.021665823263302E-10</v>
      </c>
      <c r="S199" s="57">
        <f t="shared" si="383"/>
        <v>1.8118274254921133E-10</v>
      </c>
      <c r="T199" s="60">
        <f t="shared" si="466"/>
        <v>1.2166395077631566E-10</v>
      </c>
      <c r="U199" s="60">
        <f t="shared" si="467"/>
        <v>2.2929700454948189E-10</v>
      </c>
      <c r="V199" s="60">
        <f t="shared" si="468"/>
        <v>1.9506241226427001E-10</v>
      </c>
      <c r="W199" s="60">
        <f t="shared" si="469"/>
        <v>1.5739724116136334E-10</v>
      </c>
      <c r="X199" s="60">
        <f t="shared" si="384"/>
        <v>1.2166395077631566E-10</v>
      </c>
      <c r="Y199" s="60">
        <f t="shared" si="385"/>
        <v>5.8175665797511529E-10</v>
      </c>
      <c r="Z199" s="60"/>
    </row>
    <row r="200" spans="1:31">
      <c r="A200" s="4" t="s">
        <v>15</v>
      </c>
      <c r="B200" s="107"/>
      <c r="C200" s="57">
        <f>'Ind dose in plume'!C49+'Ind dose in plume'!H49+'Ind dose deposit'!C49+'Ind dose food'!W200</f>
        <v>1.9845191520126882E-8</v>
      </c>
      <c r="D200" s="57">
        <f>'Ind dose in plume'!D49+'Ind dose in plume'!I49+'Ind dose deposit'!D49+'Ind dose food'!X200</f>
        <v>7.7329827719279777E-10</v>
      </c>
      <c r="E200" s="57">
        <f>'Ind dose in plume'!E49+'Ind dose in plume'!J49+'Ind dose deposit'!E49+'Ind dose food'!Y200</f>
        <v>6.0725656342959195E-11</v>
      </c>
      <c r="F200" s="57">
        <f>'Ind dose in plume'!F49+'Ind dose in plume'!K49+'Ind dose deposit'!F49+'Ind dose food'!Z200</f>
        <v>1.6530931106261387E-11</v>
      </c>
      <c r="G200" s="57">
        <f>'Ind dose in plume'!G49+'Ind dose in plume'!L49+'Ind dose deposit'!G49+'Ind dose food'!AA200</f>
        <v>8.0033533646293355E-12</v>
      </c>
      <c r="H200" s="60">
        <f t="shared" si="484"/>
        <v>3.5325382718177545E-3</v>
      </c>
      <c r="I200" s="60">
        <f t="shared" si="485"/>
        <v>9.2756876378219334E-4</v>
      </c>
      <c r="J200" s="60">
        <f t="shared" si="486"/>
        <v>6.1463230927807585E-4</v>
      </c>
      <c r="K200" s="60">
        <f t="shared" si="487"/>
        <v>2.7342872525460505E-4</v>
      </c>
      <c r="L200" s="60">
        <f t="shared" si="380"/>
        <v>3.5325382718177545E-3</v>
      </c>
      <c r="M200" s="60">
        <f t="shared" si="381"/>
        <v>1.8156297983148743E-3</v>
      </c>
      <c r="N200" s="57">
        <f t="shared" si="488"/>
        <v>2.7665642892573884E-3</v>
      </c>
      <c r="O200" s="57">
        <f t="shared" si="489"/>
        <v>3.7584435262620259E-3</v>
      </c>
      <c r="P200" s="57">
        <f t="shared" si="490"/>
        <v>8.0048321982822783E-4</v>
      </c>
      <c r="Q200" s="57">
        <f t="shared" si="491"/>
        <v>3.4731171785527094E-4</v>
      </c>
      <c r="R200" s="57">
        <f t="shared" si="382"/>
        <v>2.7665642892573884E-3</v>
      </c>
      <c r="S200" s="57">
        <f t="shared" si="383"/>
        <v>4.9062384639455246E-3</v>
      </c>
      <c r="T200" s="60">
        <f t="shared" si="466"/>
        <v>3.2945326528846597E-3</v>
      </c>
      <c r="U200" s="60">
        <f t="shared" si="467"/>
        <v>6.2091225677933992E-3</v>
      </c>
      <c r="V200" s="60">
        <f t="shared" si="468"/>
        <v>5.2820846029041271E-3</v>
      </c>
      <c r="W200" s="60">
        <f t="shared" si="469"/>
        <v>4.2621504809346334E-3</v>
      </c>
      <c r="X200" s="60">
        <f t="shared" si="384"/>
        <v>3.2945326528846597E-3</v>
      </c>
      <c r="Y200" s="60">
        <f t="shared" si="385"/>
        <v>1.5753357651632161E-2</v>
      </c>
      <c r="Z200" s="60"/>
    </row>
    <row r="201" spans="1:31">
      <c r="A201" s="4" t="s">
        <v>22</v>
      </c>
      <c r="B201" s="107"/>
      <c r="C201" s="57">
        <f>'Ind dose in plume'!C50+'Ind dose in plume'!H50+'Ind dose deposit'!C50+'Ind dose food'!W201</f>
        <v>1.9845167487975642E-8</v>
      </c>
      <c r="D201" s="57">
        <f>'Ind dose in plume'!D50+'Ind dose in plume'!I50+'Ind dose deposit'!D50+'Ind dose food'!X201</f>
        <v>7.7329683342016731E-10</v>
      </c>
      <c r="E201" s="57">
        <f>'Ind dose in plume'!E50+'Ind dose in plume'!J50+'Ind dose deposit'!E50+'Ind dose food'!Y201</f>
        <v>6.0725524376693574E-11</v>
      </c>
      <c r="F201" s="57">
        <f>'Ind dose in plume'!F50+'Ind dose in plume'!K50+'Ind dose deposit'!F50+'Ind dose food'!Z201</f>
        <v>1.653088607309148E-11</v>
      </c>
      <c r="G201" s="57">
        <f>'Ind dose in plume'!G50+'Ind dose in plume'!L50+'Ind dose deposit'!G50+'Ind dose food'!AA201</f>
        <v>8.003326662067566E-12</v>
      </c>
      <c r="H201" s="60">
        <f t="shared" si="484"/>
        <v>3.5325316764557536E-3</v>
      </c>
      <c r="I201" s="60">
        <f t="shared" si="485"/>
        <v>9.2756674803146739E-4</v>
      </c>
      <c r="J201" s="60">
        <f t="shared" si="486"/>
        <v>6.1463063491133652E-4</v>
      </c>
      <c r="K201" s="60">
        <f t="shared" si="487"/>
        <v>2.7342781298107506E-4</v>
      </c>
      <c r="L201" s="60">
        <f t="shared" si="380"/>
        <v>3.5325316764557536E-3</v>
      </c>
      <c r="M201" s="60">
        <f t="shared" si="381"/>
        <v>1.8156251959238791E-3</v>
      </c>
      <c r="N201" s="57">
        <f t="shared" si="488"/>
        <v>2.7665591239933252E-3</v>
      </c>
      <c r="O201" s="57">
        <f t="shared" si="489"/>
        <v>3.758435358581566E-3</v>
      </c>
      <c r="P201" s="57">
        <f t="shared" si="490"/>
        <v>8.0048103917085202E-4</v>
      </c>
      <c r="Q201" s="57">
        <f t="shared" si="491"/>
        <v>3.4731055907692178E-4</v>
      </c>
      <c r="R201" s="57">
        <f t="shared" si="382"/>
        <v>2.7665591239933252E-3</v>
      </c>
      <c r="S201" s="57">
        <f t="shared" si="383"/>
        <v>4.9062269568293402E-3</v>
      </c>
      <c r="T201" s="60">
        <f t="shared" si="466"/>
        <v>3.2945265018867655E-3</v>
      </c>
      <c r="U201" s="60">
        <f t="shared" si="467"/>
        <v>6.2091090744074498E-3</v>
      </c>
      <c r="V201" s="60">
        <f t="shared" si="468"/>
        <v>5.282070213574702E-3</v>
      </c>
      <c r="W201" s="60">
        <f t="shared" si="469"/>
        <v>4.2621362606033173E-3</v>
      </c>
      <c r="X201" s="60">
        <f t="shared" si="384"/>
        <v>3.2945265018867655E-3</v>
      </c>
      <c r="Y201" s="60">
        <f t="shared" si="385"/>
        <v>1.5753315548585469E-2</v>
      </c>
      <c r="Z201" s="60"/>
    </row>
    <row r="202" spans="1:31">
      <c r="A202" s="4" t="s">
        <v>8</v>
      </c>
      <c r="B202" s="107"/>
      <c r="C202" s="57">
        <f>'Ind dose in plume'!C51+'Ind dose in plume'!H51+'Ind dose deposit'!C51+'Ind dose food'!W202</f>
        <v>1.6676428451075829E-8</v>
      </c>
      <c r="D202" s="57">
        <f>'Ind dose in plume'!D51+'Ind dose in plume'!I51+'Ind dose deposit'!D51+'Ind dose food'!X202</f>
        <v>6.4969638747155308E-10</v>
      </c>
      <c r="E202" s="57">
        <f>'Ind dose in plume'!E51+'Ind dose in plume'!J51+'Ind dose deposit'!E51+'Ind dose food'!Y202</f>
        <v>5.1019114385680736E-11</v>
      </c>
      <c r="F202" s="57">
        <f>'Ind dose in plume'!F51+'Ind dose in plume'!K51+'Ind dose deposit'!F51+'Ind dose food'!Z202</f>
        <v>1.3888429351626038E-11</v>
      </c>
      <c r="G202" s="57">
        <f>'Ind dose in plume'!G51+'Ind dose in plume'!L51+'Ind dose deposit'!G51+'Ind dose food'!AA202</f>
        <v>6.7239176831376859E-12</v>
      </c>
      <c r="H202" s="60">
        <f t="shared" si="484"/>
        <v>2.9679069790980441E-3</v>
      </c>
      <c r="I202" s="60">
        <f t="shared" si="485"/>
        <v>7.7930383481931889E-4</v>
      </c>
      <c r="J202" s="60">
        <f t="shared" si="486"/>
        <v>5.1638212934067903E-4</v>
      </c>
      <c r="K202" s="60">
        <f t="shared" si="487"/>
        <v>2.2971773918449036E-4</v>
      </c>
      <c r="L202" s="60">
        <f t="shared" si="380"/>
        <v>2.9679069790980441E-3</v>
      </c>
      <c r="M202" s="60">
        <f t="shared" si="381"/>
        <v>1.5254037033444884E-3</v>
      </c>
      <c r="N202" s="57">
        <f t="shared" si="488"/>
        <v>2.3243641909604278E-3</v>
      </c>
      <c r="O202" s="57">
        <f t="shared" si="489"/>
        <v>3.157684440585156E-3</v>
      </c>
      <c r="P202" s="57">
        <f t="shared" si="490"/>
        <v>6.7252440738413953E-4</v>
      </c>
      <c r="Q202" s="57">
        <f t="shared" si="491"/>
        <v>2.9178961553400547E-4</v>
      </c>
      <c r="R202" s="57">
        <f t="shared" si="382"/>
        <v>2.3243641909604278E-3</v>
      </c>
      <c r="S202" s="57">
        <f t="shared" si="383"/>
        <v>4.1219984635033008E-3</v>
      </c>
      <c r="T202" s="60">
        <f t="shared" si="466"/>
        <v>2.7679435298322568E-3</v>
      </c>
      <c r="U202" s="60">
        <f t="shared" si="467"/>
        <v>5.2166407676496442E-3</v>
      </c>
      <c r="V202" s="60">
        <f t="shared" si="468"/>
        <v>4.4377330209161223E-3</v>
      </c>
      <c r="W202" s="60">
        <f t="shared" si="469"/>
        <v>3.5807926604372103E-3</v>
      </c>
      <c r="X202" s="60">
        <f t="shared" si="384"/>
        <v>2.7679435298322568E-3</v>
      </c>
      <c r="Y202" s="60">
        <f t="shared" si="385"/>
        <v>1.3235166449002977E-2</v>
      </c>
      <c r="Z202" s="60"/>
    </row>
    <row r="204" spans="1:31" s="104" customFormat="1" ht="12.75">
      <c r="A204" s="61" t="s">
        <v>347</v>
      </c>
      <c r="B204" s="61" t="s">
        <v>90</v>
      </c>
      <c r="C204" s="136" t="s">
        <v>103</v>
      </c>
      <c r="D204" s="136"/>
      <c r="E204" s="136"/>
      <c r="F204" s="136"/>
      <c r="G204" s="136"/>
      <c r="H204" s="136" t="s">
        <v>349</v>
      </c>
      <c r="I204" s="136"/>
      <c r="J204" s="136"/>
      <c r="K204" s="136"/>
      <c r="L204" s="136"/>
      <c r="M204" s="136"/>
      <c r="N204" s="136" t="s">
        <v>350</v>
      </c>
      <c r="O204" s="136"/>
      <c r="P204" s="136"/>
      <c r="Q204" s="136"/>
      <c r="R204" s="136"/>
      <c r="S204" s="136"/>
      <c r="T204" s="136" t="s">
        <v>252</v>
      </c>
      <c r="U204" s="136"/>
      <c r="V204" s="136"/>
      <c r="W204" s="136"/>
      <c r="X204" s="136"/>
      <c r="Y204" s="136"/>
      <c r="Z204" s="120"/>
    </row>
    <row r="205" spans="1:31" s="113" customFormat="1" ht="12.75" customHeight="1">
      <c r="A205" s="135" t="s">
        <v>163</v>
      </c>
      <c r="B205" s="135" t="s">
        <v>164</v>
      </c>
      <c r="C205" s="134" t="s">
        <v>197</v>
      </c>
      <c r="D205" s="134"/>
      <c r="E205" s="134"/>
      <c r="F205" s="134"/>
      <c r="G205" s="134"/>
      <c r="H205" s="133" t="s">
        <v>198</v>
      </c>
      <c r="I205" s="133"/>
      <c r="J205" s="133"/>
      <c r="K205" s="133"/>
      <c r="L205" s="133"/>
      <c r="M205" s="133"/>
      <c r="N205" s="134" t="s">
        <v>198</v>
      </c>
      <c r="O205" s="134"/>
      <c r="P205" s="134"/>
      <c r="Q205" s="134"/>
      <c r="R205" s="134"/>
      <c r="S205" s="134"/>
      <c r="T205" s="133" t="s">
        <v>198</v>
      </c>
      <c r="U205" s="133"/>
      <c r="V205" s="133"/>
      <c r="W205" s="133"/>
      <c r="X205" s="133"/>
      <c r="Y205" s="133"/>
      <c r="Z205" s="133"/>
      <c r="AA205" s="53"/>
      <c r="AB205" s="53"/>
      <c r="AC205" s="53"/>
      <c r="AD205" s="53"/>
      <c r="AE205" s="53"/>
    </row>
    <row r="206" spans="1:31" s="113" customFormat="1" ht="22.5">
      <c r="A206" s="135"/>
      <c r="B206" s="135"/>
      <c r="C206" s="62" t="str">
        <f>Other_x_typical &amp; " km"</f>
        <v>5 km</v>
      </c>
      <c r="D206" s="62" t="str">
        <f>Other_x_1 &amp; " km"</f>
        <v>50 km</v>
      </c>
      <c r="E206" s="62" t="str">
        <f>Other_x_2 &amp; " km"</f>
        <v>300 km</v>
      </c>
      <c r="F206" s="62" t="str">
        <f>Other_x_3 &amp; " km"</f>
        <v>750 km</v>
      </c>
      <c r="G206" s="62" t="str">
        <f>Other_x_4 &amp; " km"</f>
        <v>1250 km</v>
      </c>
      <c r="H206" s="82" t="s">
        <v>183</v>
      </c>
      <c r="I206" s="82" t="s">
        <v>104</v>
      </c>
      <c r="J206" s="82" t="s">
        <v>105</v>
      </c>
      <c r="K206" s="82" t="s">
        <v>106</v>
      </c>
      <c r="L206" s="54" t="s">
        <v>107</v>
      </c>
      <c r="M206" s="54" t="s">
        <v>108</v>
      </c>
      <c r="N206" s="62" t="s">
        <v>183</v>
      </c>
      <c r="O206" s="62" t="s">
        <v>104</v>
      </c>
      <c r="P206" s="62" t="s">
        <v>105</v>
      </c>
      <c r="Q206" s="62" t="s">
        <v>106</v>
      </c>
      <c r="R206" s="62" t="s">
        <v>107</v>
      </c>
      <c r="S206" s="62" t="s">
        <v>108</v>
      </c>
      <c r="T206" s="54" t="s">
        <v>183</v>
      </c>
      <c r="U206" s="54" t="s">
        <v>104</v>
      </c>
      <c r="V206" s="54" t="s">
        <v>105</v>
      </c>
      <c r="W206" s="54" t="s">
        <v>106</v>
      </c>
      <c r="X206" s="54" t="s">
        <v>107</v>
      </c>
      <c r="Y206" s="54" t="s">
        <v>108</v>
      </c>
      <c r="Z206" s="53"/>
      <c r="AA206" s="53"/>
      <c r="AB206" s="53"/>
      <c r="AC206" s="53"/>
      <c r="AD206" s="53"/>
      <c r="AE206" s="53"/>
    </row>
    <row r="207" spans="1:31">
      <c r="A207" s="4" t="s">
        <v>53</v>
      </c>
      <c r="B207" s="107"/>
      <c r="C207" s="57">
        <f>'Ind dose in plume'!C6+'Ind dose in plume'!H6+'Ind dose deposit'!C6+'Ind dose food'!W207</f>
        <v>2.5237440379672015E-14</v>
      </c>
      <c r="D207" s="57">
        <f>'Ind dose in plume'!D6+'Ind dose in plume'!I6+'Ind dose deposit'!D6+'Ind dose food'!X207</f>
        <v>1.5923110730082903E-15</v>
      </c>
      <c r="E207" s="57">
        <f>'Ind dose in plume'!E6+'Ind dose in plume'!J6+'Ind dose deposit'!E6+'Ind dose food'!Y207</f>
        <v>1.8541710646412697E-16</v>
      </c>
      <c r="F207" s="57">
        <f>'Ind dose in plume'!F6+'Ind dose in plume'!K6+'Ind dose deposit'!F6+'Ind dose food'!Z207</f>
        <v>6.1723121494373134E-17</v>
      </c>
      <c r="G207" s="57">
        <f>'Ind dose in plume'!G6+'Ind dose in plume'!L6+'Ind dose deposit'!G6+'Ind dose food'!AA207</f>
        <v>3.3422285985988751E-17</v>
      </c>
      <c r="H207" s="60">
        <f t="shared" ref="H207:H212" si="492">D207*VLOOKUP($B$204,Other_pop_inland,3,FALSE)</f>
        <v>4.819496870931958E-9</v>
      </c>
      <c r="I207" s="60">
        <f t="shared" ref="I207:I212" si="493">E207*VLOOKUP($B$204,Other_pop_inland,4,FALSE)</f>
        <v>7.216075061944913E-9</v>
      </c>
      <c r="J207" s="60">
        <f t="shared" ref="J207:J212" si="494">F207*VLOOKUP($B$204,Other_pop_inland,5,FALSE)</f>
        <v>4.74451078334126E-9</v>
      </c>
      <c r="K207" s="60">
        <f t="shared" ref="K207:K212" si="495">G207*VLOOKUP($B$204,Other_pop_inland,6,FALSE)</f>
        <v>2.8390430374897083E-9</v>
      </c>
      <c r="L207" s="60">
        <f>H207</f>
        <v>4.819496870931958E-9</v>
      </c>
      <c r="M207" s="60">
        <f>SUM(I207:K207)</f>
        <v>1.4799628882775882E-8</v>
      </c>
      <c r="N207" s="57">
        <f t="shared" ref="N207:N212" si="496">D207*VLOOKUP($B$204,Other_pop_coastal,3,FALSE)</f>
        <v>7.5472377488483563E-9</v>
      </c>
      <c r="O207" s="57">
        <f t="shared" ref="O207:O212" si="497">E207*VLOOKUP($B$204,Other_pop_coastal,4,FALSE)</f>
        <v>7.4409006983833905E-9</v>
      </c>
      <c r="P207" s="57">
        <f t="shared" ref="P207:P212" si="498">F207*VLOOKUP($B$204,Other_pop_coastal,5,FALSE)</f>
        <v>4.3268236894613456E-9</v>
      </c>
      <c r="Q207" s="57">
        <f t="shared" ref="Q207:Q212" si="499">G207*VLOOKUP($B$204,Other_pop_coastal,6,FALSE)</f>
        <v>2.2311319540837102E-9</v>
      </c>
      <c r="R207" s="57">
        <f>N207</f>
        <v>7.5472377488483563E-9</v>
      </c>
      <c r="S207" s="57">
        <f>SUM(O207:Q207)</f>
        <v>1.3998856341928446E-8</v>
      </c>
      <c r="T207" s="60">
        <f t="shared" ref="T207:T212" si="500">D207*VLOOKUP($B$204,Other_pop_generic,3,FALSE)</f>
        <v>1.6107704716799935E-9</v>
      </c>
      <c r="U207" s="60">
        <f t="shared" ref="U207:U212" si="501">E207*VLOOKUP($B$204,Other_pop_generic,4,FALSE)</f>
        <v>4.5015987908318418E-9</v>
      </c>
      <c r="V207" s="60">
        <f t="shared" ref="V207:V212" si="502">F207*VLOOKUP($B$204,Other_pop_generic,5,FALSE)</f>
        <v>4.6829000567969729E-9</v>
      </c>
      <c r="W207" s="60">
        <f t="shared" ref="W207:W212" si="503">G207*VLOOKUP($B$204,Other_pop_generic,6,FALSE)</f>
        <v>4.2262181268203149E-9</v>
      </c>
      <c r="X207" s="60">
        <f t="shared" ref="X207" si="504">T207</f>
        <v>1.6107704716799935E-9</v>
      </c>
      <c r="Y207" s="60">
        <f t="shared" ref="Y207" si="505">SUM(U207:W207)</f>
        <v>1.341071697444913E-8</v>
      </c>
      <c r="Z207" s="60"/>
    </row>
    <row r="208" spans="1:31">
      <c r="A208" s="4"/>
      <c r="B208" s="107" t="s">
        <v>38</v>
      </c>
      <c r="C208" s="57">
        <f>'Ind dose in plume'!C7+'Ind dose in plume'!H7+'Ind dose deposit'!C7+'Ind dose food'!W208</f>
        <v>1.8140245860350092E-14</v>
      </c>
      <c r="D208" s="57">
        <f>'Ind dose in plume'!D7+'Ind dose in plume'!I7+'Ind dose deposit'!D7+'Ind dose food'!X208</f>
        <v>4.5781052144724089E-15</v>
      </c>
      <c r="E208" s="57">
        <f>'Ind dose in plume'!E7+'Ind dose in plume'!J7+'Ind dose deposit'!E7+'Ind dose food'!Y208</f>
        <v>5.3309873701505422E-16</v>
      </c>
      <c r="F208" s="57">
        <f>'Ind dose in plume'!F7+'Ind dose in plume'!K7+'Ind dose deposit'!F7+'Ind dose food'!Z208</f>
        <v>1.7746214866988653E-16</v>
      </c>
      <c r="G208" s="57">
        <f>'Ind dose in plume'!G7+'Ind dose in plume'!L7+'Ind dose deposit'!G7+'Ind dose food'!AA208</f>
        <v>9.6093498529132281E-17</v>
      </c>
      <c r="H208" s="60">
        <f t="shared" si="492"/>
        <v>1.385669177961697E-8</v>
      </c>
      <c r="I208" s="60">
        <f t="shared" si="493"/>
        <v>2.0747171472406331E-8</v>
      </c>
      <c r="J208" s="60">
        <f t="shared" si="494"/>
        <v>1.3641096846923776E-8</v>
      </c>
      <c r="K208" s="60">
        <f t="shared" si="495"/>
        <v>8.1626247247578792E-9</v>
      </c>
      <c r="L208" s="60">
        <f t="shared" ref="L208:L252" si="506">H208</f>
        <v>1.385669177961697E-8</v>
      </c>
      <c r="M208" s="60">
        <f t="shared" ref="M208:M252" si="507">SUM(I208:K208)</f>
        <v>4.2550893044087989E-8</v>
      </c>
      <c r="N208" s="57">
        <f t="shared" si="496"/>
        <v>2.1699308055170303E-8</v>
      </c>
      <c r="O208" s="57">
        <f t="shared" si="497"/>
        <v>2.1393574952212257E-8</v>
      </c>
      <c r="P208" s="57">
        <f t="shared" si="498"/>
        <v>1.2440191135141723E-8</v>
      </c>
      <c r="Q208" s="57">
        <f t="shared" si="499"/>
        <v>6.4147998505524844E-9</v>
      </c>
      <c r="R208" s="57">
        <f t="shared" ref="R208:R252" si="508">N208</f>
        <v>2.1699308055170303E-8</v>
      </c>
      <c r="S208" s="57">
        <f t="shared" ref="S208:S252" si="509">SUM(O208:Q208)</f>
        <v>4.0248565937906462E-8</v>
      </c>
      <c r="T208" s="60">
        <f t="shared" si="500"/>
        <v>4.6311784303455418E-9</v>
      </c>
      <c r="U208" s="60">
        <f t="shared" si="501"/>
        <v>1.2942692698126233E-8</v>
      </c>
      <c r="V208" s="60">
        <f t="shared" si="502"/>
        <v>1.3463957848620542E-8</v>
      </c>
      <c r="W208" s="60">
        <f t="shared" si="503"/>
        <v>1.215093681873376E-8</v>
      </c>
      <c r="X208" s="60">
        <f t="shared" ref="X208:X252" si="510">T208</f>
        <v>4.6311784303455418E-9</v>
      </c>
      <c r="Y208" s="60">
        <f t="shared" ref="Y208:Y252" si="511">SUM(U208:W208)</f>
        <v>3.8557587365480533E-8</v>
      </c>
      <c r="Z208" s="60"/>
    </row>
    <row r="209" spans="1:26">
      <c r="A209" s="4"/>
      <c r="B209" s="107" t="s">
        <v>54</v>
      </c>
      <c r="C209" s="57">
        <f>'Ind dose in plume'!C8+'Ind dose in plume'!H8+'Ind dose deposit'!C8+'Ind dose food'!W209</f>
        <v>3.9884647237120379E-15</v>
      </c>
      <c r="D209" s="57">
        <f>'Ind dose in plume'!D8+'Ind dose in plume'!I8+'Ind dose deposit'!D8+'Ind dose food'!X209</f>
        <v>1.0065801362304655E-15</v>
      </c>
      <c r="E209" s="57">
        <f>'Ind dose in plume'!E8+'Ind dose in plume'!J8+'Ind dose deposit'!E8+'Ind dose food'!Y209</f>
        <v>1.172115043648559E-16</v>
      </c>
      <c r="F209" s="57">
        <f>'Ind dose in plume'!F8+'Ind dose in plume'!K8+'Ind dose deposit'!F8+'Ind dose food'!Z209</f>
        <v>3.9018298054661718E-17</v>
      </c>
      <c r="G209" s="57">
        <f>'Ind dose in plume'!G8+'Ind dose in plume'!L8+'Ind dose deposit'!G8+'Ind dose food'!AA209</f>
        <v>2.112791259898183E-17</v>
      </c>
      <c r="H209" s="60">
        <f t="shared" si="492"/>
        <v>3.0466470397268501E-9</v>
      </c>
      <c r="I209" s="60">
        <f t="shared" si="493"/>
        <v>4.5616449838403881E-9</v>
      </c>
      <c r="J209" s="60">
        <f t="shared" si="494"/>
        <v>2.9992445518952274E-9</v>
      </c>
      <c r="K209" s="60">
        <f t="shared" si="495"/>
        <v>1.7947022889450613E-9</v>
      </c>
      <c r="L209" s="60">
        <f t="shared" si="506"/>
        <v>3.0466470397268501E-9</v>
      </c>
      <c r="M209" s="60">
        <f t="shared" si="507"/>
        <v>9.3555918246806774E-9</v>
      </c>
      <c r="N209" s="57">
        <f t="shared" si="496"/>
        <v>4.7709896201669745E-9</v>
      </c>
      <c r="O209" s="57">
        <f t="shared" si="497"/>
        <v>4.7037686075408714E-9</v>
      </c>
      <c r="P209" s="57">
        <f t="shared" si="498"/>
        <v>2.7352034741270251E-9</v>
      </c>
      <c r="Q209" s="57">
        <f t="shared" si="499"/>
        <v>1.410411033597097E-9</v>
      </c>
      <c r="R209" s="57">
        <f t="shared" si="508"/>
        <v>4.7709896201669745E-9</v>
      </c>
      <c r="S209" s="57">
        <f t="shared" si="509"/>
        <v>8.8493831152649929E-9</v>
      </c>
      <c r="T209" s="60">
        <f t="shared" si="500"/>
        <v>1.0182492531163962E-9</v>
      </c>
      <c r="U209" s="60">
        <f t="shared" si="501"/>
        <v>2.8456876303508705E-9</v>
      </c>
      <c r="V209" s="60">
        <f t="shared" si="502"/>
        <v>2.9602973043570678E-9</v>
      </c>
      <c r="W209" s="60">
        <f t="shared" si="503"/>
        <v>2.6716056240176046E-9</v>
      </c>
      <c r="X209" s="60">
        <f t="shared" si="510"/>
        <v>1.0182492531163962E-9</v>
      </c>
      <c r="Y209" s="60">
        <f t="shared" si="511"/>
        <v>8.4775905587255437E-9</v>
      </c>
      <c r="Z209" s="60"/>
    </row>
    <row r="210" spans="1:26">
      <c r="A210" s="4" t="s">
        <v>9</v>
      </c>
      <c r="B210" s="107"/>
      <c r="C210" s="57">
        <f>'Ind dose in plume'!C9+'Ind dose in plume'!H9+'Ind dose deposit'!C9+'Ind dose food'!W210</f>
        <v>3.644053454921221E-12</v>
      </c>
      <c r="D210" s="57">
        <f>'Ind dose in plume'!D9+'Ind dose in plume'!I9+'Ind dose deposit'!D9+'Ind dose food'!X210</f>
        <v>4.8319538074564809E-13</v>
      </c>
      <c r="E210" s="57">
        <f>'Ind dose in plume'!E9+'Ind dose in plume'!J9+'Ind dose deposit'!E9+'Ind dose food'!Y210</f>
        <v>3.9328810836595195E-14</v>
      </c>
      <c r="F210" s="57">
        <f>'Ind dose in plume'!F9+'Ind dose in plume'!K9+'Ind dose deposit'!F9+'Ind dose food'!Z210</f>
        <v>1.0904215556402892E-14</v>
      </c>
      <c r="G210" s="57">
        <f>'Ind dose in plume'!G9+'Ind dose in plume'!L9+'Ind dose deposit'!G9+'Ind dose food'!AA210</f>
        <v>5.333419717759642E-15</v>
      </c>
      <c r="H210" s="60">
        <f t="shared" si="492"/>
        <v>1.4625023119086872E-6</v>
      </c>
      <c r="I210" s="60">
        <f t="shared" si="493"/>
        <v>1.5306012293359283E-6</v>
      </c>
      <c r="J210" s="60">
        <f t="shared" si="494"/>
        <v>8.3818133365058951E-7</v>
      </c>
      <c r="K210" s="60">
        <f t="shared" si="495"/>
        <v>4.5304525615224427E-7</v>
      </c>
      <c r="L210" s="60">
        <f t="shared" si="506"/>
        <v>1.4625023119086872E-6</v>
      </c>
      <c r="M210" s="60">
        <f t="shared" si="507"/>
        <v>2.8218278191387622E-6</v>
      </c>
      <c r="N210" s="57">
        <f t="shared" si="496"/>
        <v>2.2902499891198853E-6</v>
      </c>
      <c r="O210" s="57">
        <f t="shared" si="497"/>
        <v>1.5782889809966237E-6</v>
      </c>
      <c r="P210" s="57">
        <f t="shared" si="498"/>
        <v>7.6439131790731108E-7</v>
      </c>
      <c r="Q210" s="57">
        <f t="shared" si="499"/>
        <v>3.5603678221837306E-7</v>
      </c>
      <c r="R210" s="57">
        <f t="shared" si="508"/>
        <v>2.2902499891198853E-6</v>
      </c>
      <c r="S210" s="57">
        <f t="shared" si="509"/>
        <v>2.6987170811223079E-6</v>
      </c>
      <c r="T210" s="60">
        <f t="shared" si="500"/>
        <v>4.8879698480449448E-7</v>
      </c>
      <c r="U210" s="60">
        <f t="shared" si="501"/>
        <v>9.5483383751932286E-7</v>
      </c>
      <c r="V210" s="60">
        <f t="shared" si="502"/>
        <v>8.2729697416649008E-7</v>
      </c>
      <c r="W210" s="60">
        <f t="shared" si="503"/>
        <v>6.7440614620394183E-7</v>
      </c>
      <c r="X210" s="60">
        <f t="shared" si="510"/>
        <v>4.8879698480449448E-7</v>
      </c>
      <c r="Y210" s="60">
        <f t="shared" si="511"/>
        <v>2.4565369578897546E-6</v>
      </c>
      <c r="Z210" s="60"/>
    </row>
    <row r="211" spans="1:26">
      <c r="A211" s="4" t="s">
        <v>268</v>
      </c>
      <c r="B211" s="107"/>
      <c r="C211" s="57">
        <f>'Ind dose in plume'!C10+'Ind dose in plume'!H10+'Ind dose deposit'!C10+'Ind dose food'!W211</f>
        <v>1.8040289425031744E-11</v>
      </c>
      <c r="D211" s="57">
        <f>'Ind dose in plume'!D10+'Ind dose in plume'!I10+'Ind dose deposit'!D10+'Ind dose food'!X211</f>
        <v>2.6751260142329901E-12</v>
      </c>
      <c r="E211" s="57">
        <f>'Ind dose in plume'!E10+'Ind dose in plume'!J10+'Ind dose deposit'!E10+'Ind dose food'!Y211</f>
        <v>2.0767714555084295E-13</v>
      </c>
      <c r="F211" s="57">
        <f>'Ind dose in plume'!F10+'Ind dose in plume'!K10+'Ind dose deposit'!F10+'Ind dose food'!Z211</f>
        <v>5.5379434906319284E-14</v>
      </c>
      <c r="G211" s="57">
        <f>'Ind dose in plume'!G10+'Ind dose in plume'!L10+'Ind dose deposit'!G10+'Ind dose food'!AA211</f>
        <v>2.6203648737360526E-14</v>
      </c>
      <c r="H211" s="60">
        <f t="shared" si="492"/>
        <v>8.0968861383264709E-6</v>
      </c>
      <c r="I211" s="60">
        <f t="shared" si="493"/>
        <v>8.0823927172829739E-6</v>
      </c>
      <c r="J211" s="60">
        <f t="shared" si="494"/>
        <v>4.256886556074941E-6</v>
      </c>
      <c r="K211" s="60">
        <f t="shared" si="495"/>
        <v>2.2258587140274143E-6</v>
      </c>
      <c r="L211" s="60">
        <f t="shared" ref="L211" si="512">H211</f>
        <v>8.0968861383264709E-6</v>
      </c>
      <c r="M211" s="60">
        <f t="shared" ref="M211" si="513">SUM(I211:K211)</f>
        <v>1.4565137987385329E-5</v>
      </c>
      <c r="N211" s="57">
        <f t="shared" si="496"/>
        <v>1.2679565180314707E-5</v>
      </c>
      <c r="O211" s="57">
        <f t="shared" si="497"/>
        <v>8.3342095388944586E-6</v>
      </c>
      <c r="P211" s="57">
        <f t="shared" si="498"/>
        <v>3.882127881097022E-6</v>
      </c>
      <c r="Q211" s="57">
        <f t="shared" si="499"/>
        <v>1.7492459383544097E-6</v>
      </c>
      <c r="R211" s="57">
        <f t="shared" ref="R211" si="514">N211</f>
        <v>1.2679565180314707E-5</v>
      </c>
      <c r="S211" s="57">
        <f t="shared" ref="S211" si="515">SUM(O211:Q211)</f>
        <v>1.396558335834589E-5</v>
      </c>
      <c r="T211" s="60">
        <f t="shared" si="500"/>
        <v>2.7061383072647007E-6</v>
      </c>
      <c r="U211" s="60">
        <f t="shared" si="501"/>
        <v>5.0420330956677725E-6</v>
      </c>
      <c r="V211" s="60">
        <f t="shared" si="502"/>
        <v>4.2016079645587709E-6</v>
      </c>
      <c r="W211" s="60">
        <f t="shared" si="503"/>
        <v>3.3134279124142067E-6</v>
      </c>
      <c r="X211" s="60">
        <f t="shared" ref="X211" si="516">T211</f>
        <v>2.7061383072647007E-6</v>
      </c>
      <c r="Y211" s="60">
        <f t="shared" ref="Y211" si="517">SUM(U211:W211)</f>
        <v>1.2557068972640748E-5</v>
      </c>
      <c r="Z211" s="60"/>
    </row>
    <row r="212" spans="1:26">
      <c r="A212" s="4" t="s">
        <v>19</v>
      </c>
      <c r="B212" s="107"/>
      <c r="C212" s="57">
        <f>'Ind dose in plume'!C11+'Ind dose in plume'!H11+'Ind dose deposit'!C11+'Ind dose food'!W212</f>
        <v>4.1514665749482462E-14</v>
      </c>
      <c r="D212" s="57">
        <f>'Ind dose in plume'!D11+'Ind dose in plume'!I11+'Ind dose deposit'!D11+'Ind dose food'!X212</f>
        <v>2.4457127441579842E-16</v>
      </c>
      <c r="E212" s="57">
        <f>'Ind dose in plume'!E11+'Ind dose in plume'!J11+'Ind dose deposit'!E11+'Ind dose food'!Y212</f>
        <v>5.4142026507976676E-23</v>
      </c>
      <c r="F212" s="57">
        <f>'Ind dose in plume'!F11+'Ind dose in plume'!K11+'Ind dose deposit'!F11+'Ind dose food'!Z212</f>
        <v>9.0791565916112163E-34</v>
      </c>
      <c r="G212" s="57">
        <f>'Ind dose in plume'!G11+'Ind dose in plume'!L11+'Ind dose deposit'!G11+'Ind dose food'!AA212</f>
        <v>1.7768392090976094E-45</v>
      </c>
      <c r="H212" s="60">
        <f t="shared" si="492"/>
        <v>7.4025139418260195E-10</v>
      </c>
      <c r="I212" s="60">
        <f t="shared" si="493"/>
        <v>2.1071029245241679E-15</v>
      </c>
      <c r="J212" s="60">
        <f t="shared" si="494"/>
        <v>6.9789335519057071E-26</v>
      </c>
      <c r="K212" s="60">
        <f t="shared" si="495"/>
        <v>1.5093291307010081E-37</v>
      </c>
      <c r="L212" s="60">
        <f t="shared" si="506"/>
        <v>7.4025139418260195E-10</v>
      </c>
      <c r="M212" s="60">
        <f t="shared" si="507"/>
        <v>2.1071029245939572E-15</v>
      </c>
      <c r="N212" s="57">
        <f t="shared" si="496"/>
        <v>1.1592191914282152E-9</v>
      </c>
      <c r="O212" s="57">
        <f t="shared" si="497"/>
        <v>2.1727522909707305E-15</v>
      </c>
      <c r="P212" s="57">
        <f t="shared" si="498"/>
        <v>6.3645371247942758E-26</v>
      </c>
      <c r="Q212" s="57">
        <f t="shared" si="499"/>
        <v>1.18614350267616E-37</v>
      </c>
      <c r="R212" s="57">
        <f t="shared" si="508"/>
        <v>1.1592191914282152E-9</v>
      </c>
      <c r="S212" s="57">
        <f t="shared" si="509"/>
        <v>2.1727522910343758E-15</v>
      </c>
      <c r="T212" s="60">
        <f t="shared" si="500"/>
        <v>2.4740654871277256E-10</v>
      </c>
      <c r="U212" s="60">
        <f t="shared" si="501"/>
        <v>1.3144724654013919E-15</v>
      </c>
      <c r="V212" s="60">
        <f t="shared" si="502"/>
        <v>6.8883073132328107E-26</v>
      </c>
      <c r="W212" s="60">
        <f t="shared" si="503"/>
        <v>2.2467972648793179E-37</v>
      </c>
      <c r="X212" s="60">
        <f t="shared" si="510"/>
        <v>2.4740654871277256E-10</v>
      </c>
      <c r="Y212" s="60">
        <f t="shared" si="511"/>
        <v>1.3144724654702751E-15</v>
      </c>
      <c r="Z212" s="60"/>
    </row>
    <row r="213" spans="1:26">
      <c r="A213" s="4" t="s">
        <v>262</v>
      </c>
      <c r="B213" s="107"/>
      <c r="C213" s="57">
        <f>'Ind dose in plume'!C12+'Ind dose in plume'!H12+'Ind dose deposit'!C12+'Ind dose food'!W213</f>
        <v>1.9732285505707207E-12</v>
      </c>
      <c r="D213" s="57">
        <f>'Ind dose in plume'!D12+'Ind dose in plume'!I12+'Ind dose deposit'!D12+'Ind dose food'!X213</f>
        <v>2.2989096139891385E-13</v>
      </c>
      <c r="E213" s="57">
        <f>'Ind dose in plume'!E12+'Ind dose in plume'!J12+'Ind dose deposit'!E12+'Ind dose food'!Y213</f>
        <v>1.7995066816951776E-14</v>
      </c>
      <c r="F213" s="57">
        <f>'Ind dose in plume'!F12+'Ind dose in plume'!K12+'Ind dose deposit'!F12+'Ind dose food'!Z213</f>
        <v>4.8704609758281254E-15</v>
      </c>
      <c r="G213" s="57">
        <f>'Ind dose in plume'!G12+'Ind dose in plume'!L12+'Ind dose deposit'!G12+'Ind dose food'!AA213</f>
        <v>2.3429203724349337E-15</v>
      </c>
      <c r="H213" s="60">
        <f t="shared" ref="H213:H214" si="518">D213*VLOOKUP($B$204,Other_pop_inland,3,FALSE)</f>
        <v>6.9581803951434072E-7</v>
      </c>
      <c r="I213" s="60">
        <f t="shared" ref="I213:I214" si="519">E213*VLOOKUP($B$204,Other_pop_inland,4,FALSE)</f>
        <v>7.003331859294288E-7</v>
      </c>
      <c r="J213" s="60">
        <f t="shared" ref="J213:J214" si="520">F213*VLOOKUP($B$204,Other_pop_inland,5,FALSE)</f>
        <v>3.7438084886497401E-7</v>
      </c>
      <c r="K213" s="60">
        <f t="shared" ref="K213:K214" si="521">G213*VLOOKUP($B$204,Other_pop_inland,6,FALSE)</f>
        <v>1.9901845653354444E-7</v>
      </c>
      <c r="L213" s="60">
        <f t="shared" ref="L213:L214" si="522">H213</f>
        <v>6.9581803951434072E-7</v>
      </c>
      <c r="M213" s="60">
        <f t="shared" ref="M213:M214" si="523">SUM(I213:K213)</f>
        <v>1.2737324913279474E-6</v>
      </c>
      <c r="N213" s="57">
        <f t="shared" ref="N213:N214" si="524">D213*VLOOKUP($B$204,Other_pop_coastal,3,FALSE)</f>
        <v>1.0896374278871133E-6</v>
      </c>
      <c r="O213" s="57">
        <f t="shared" ref="O213:O214" si="525">E213*VLOOKUP($B$204,Other_pop_coastal,4,FALSE)</f>
        <v>7.2215292212867135E-7</v>
      </c>
      <c r="P213" s="57">
        <f t="shared" ref="P213:P214" si="526">F213*VLOOKUP($B$204,Other_pop_coastal,5,FALSE)</f>
        <v>3.4142190833189295E-7</v>
      </c>
      <c r="Q213" s="57">
        <f t="shared" ref="Q213:Q214" si="527">G213*VLOOKUP($B$204,Other_pop_coastal,6,FALSE)</f>
        <v>1.5640355991821436E-7</v>
      </c>
      <c r="R213" s="57">
        <f t="shared" ref="R213:R214" si="528">N213</f>
        <v>1.0896374278871133E-6</v>
      </c>
      <c r="S213" s="57">
        <f t="shared" ref="S213:S214" si="529">SUM(O213:Q213)</f>
        <v>1.2199783903787787E-6</v>
      </c>
      <c r="T213" s="60">
        <f t="shared" ref="T213:T214" si="530">D213*VLOOKUP($B$204,Other_pop_generic,3,FALSE)</f>
        <v>2.3255604925732226E-7</v>
      </c>
      <c r="U213" s="60">
        <f t="shared" ref="U213:U214" si="531">E213*VLOOKUP($B$204,Other_pop_generic,4,FALSE)</f>
        <v>4.3688833554201123E-7</v>
      </c>
      <c r="V213" s="60">
        <f t="shared" ref="V213:V214" si="532">F213*VLOOKUP($B$204,Other_pop_generic,5,FALSE)</f>
        <v>3.6951925677336659E-7</v>
      </c>
      <c r="W213" s="60">
        <f t="shared" ref="W213:W214" si="533">G213*VLOOKUP($B$204,Other_pop_generic,6,FALSE)</f>
        <v>2.962601825569949E-7</v>
      </c>
      <c r="X213" s="60">
        <f t="shared" ref="X213:X214" si="534">T213</f>
        <v>2.3255604925732226E-7</v>
      </c>
      <c r="Y213" s="60">
        <f t="shared" ref="Y213:Y214" si="535">SUM(U213:W213)</f>
        <v>1.1026677748723726E-6</v>
      </c>
      <c r="Z213" s="60"/>
    </row>
    <row r="214" spans="1:26">
      <c r="A214" s="4" t="s">
        <v>261</v>
      </c>
      <c r="B214" s="107"/>
      <c r="C214" s="57">
        <f>'Ind dose in plume'!C13+'Ind dose in plume'!H13+'Ind dose deposit'!C13+'Ind dose food'!W214</f>
        <v>8.3968850296607093E-12</v>
      </c>
      <c r="D214" s="57">
        <f>'Ind dose in plume'!D13+'Ind dose in plume'!I13+'Ind dose deposit'!D13+'Ind dose food'!X214</f>
        <v>6.5944053302115764E-13</v>
      </c>
      <c r="E214" s="57">
        <f>'Ind dose in plume'!E13+'Ind dose in plume'!J13+'Ind dose deposit'!E13+'Ind dose food'!Y214</f>
        <v>5.1056316502433639E-14</v>
      </c>
      <c r="F214" s="57">
        <f>'Ind dose in plume'!F13+'Ind dose in plume'!K13+'Ind dose deposit'!F13+'Ind dose food'!Z214</f>
        <v>1.3548841958286299E-14</v>
      </c>
      <c r="G214" s="57">
        <f>'Ind dose in plume'!G13+'Ind dose in plume'!L13+'Ind dose deposit'!G13+'Ind dose food'!AA214</f>
        <v>6.3763799278008204E-15</v>
      </c>
      <c r="H214" s="60">
        <f t="shared" si="518"/>
        <v>1.9959489319236962E-6</v>
      </c>
      <c r="I214" s="60">
        <f t="shared" si="519"/>
        <v>1.9870130609510839E-6</v>
      </c>
      <c r="J214" s="60">
        <f t="shared" si="520"/>
        <v>1.0414675281569493E-6</v>
      </c>
      <c r="K214" s="60">
        <f t="shared" si="521"/>
        <v>5.4163910409961457E-7</v>
      </c>
      <c r="L214" s="60">
        <f t="shared" si="522"/>
        <v>1.9959489319236962E-6</v>
      </c>
      <c r="M214" s="60">
        <f t="shared" si="523"/>
        <v>3.5701196932076477E-6</v>
      </c>
      <c r="N214" s="57">
        <f t="shared" si="524"/>
        <v>3.1256169528075937E-6</v>
      </c>
      <c r="O214" s="57">
        <f t="shared" si="525"/>
        <v>2.0489208809508787E-6</v>
      </c>
      <c r="P214" s="57">
        <f t="shared" si="526"/>
        <v>9.4978103716328246E-7</v>
      </c>
      <c r="Q214" s="57">
        <f t="shared" si="527"/>
        <v>4.2566044148680987E-7</v>
      </c>
      <c r="R214" s="57">
        <f t="shared" si="528"/>
        <v>3.1256169528075937E-6</v>
      </c>
      <c r="S214" s="57">
        <f t="shared" si="529"/>
        <v>3.4243623596009709E-6</v>
      </c>
      <c r="T214" s="60">
        <f t="shared" si="530"/>
        <v>6.6708531795399132E-7</v>
      </c>
      <c r="U214" s="60">
        <f t="shared" si="531"/>
        <v>1.2395568942618019E-6</v>
      </c>
      <c r="V214" s="60">
        <f t="shared" si="532"/>
        <v>1.0279433580133536E-6</v>
      </c>
      <c r="W214" s="60">
        <f t="shared" si="533"/>
        <v>8.0628753059147812E-7</v>
      </c>
      <c r="X214" s="60">
        <f t="shared" si="534"/>
        <v>6.6708531795399132E-7</v>
      </c>
      <c r="Y214" s="60">
        <f t="shared" si="535"/>
        <v>3.0737877828666338E-6</v>
      </c>
      <c r="Z214" s="60"/>
    </row>
    <row r="215" spans="1:26">
      <c r="A215" s="4" t="s">
        <v>10</v>
      </c>
      <c r="B215" s="107"/>
      <c r="C215" s="57">
        <f>'Ind dose in plume'!C14+'Ind dose in plume'!H14+'Ind dose deposit'!C14+'Ind dose food'!W215</f>
        <v>3.4689405055711398E-10</v>
      </c>
      <c r="D215" s="57">
        <f>'Ind dose in plume'!D14+'Ind dose in plume'!I14+'Ind dose deposit'!D14+'Ind dose food'!X215</f>
        <v>3.0377226194388624E-11</v>
      </c>
      <c r="E215" s="57">
        <f>'Ind dose in plume'!E14+'Ind dose in plume'!J14+'Ind dose deposit'!E14+'Ind dose food'!Y215</f>
        <v>2.3842235249754291E-12</v>
      </c>
      <c r="F215" s="57">
        <f>'Ind dose in plume'!F14+'Ind dose in plume'!K14+'Ind dose deposit'!F14+'Ind dose food'!Z215</f>
        <v>6.4843237361512159E-13</v>
      </c>
      <c r="G215" s="57">
        <f>'Ind dose in plume'!G14+'Ind dose in plume'!L14+'Ind dose deposit'!G14+'Ind dose food'!AA215</f>
        <v>3.1360770442468719E-13</v>
      </c>
      <c r="H215" s="60">
        <f>D215*VLOOKUP($B$204,Other_pop_inland,3,FALSE)</f>
        <v>9.1943684292074282E-5</v>
      </c>
      <c r="I215" s="60">
        <f>E215*VLOOKUP($B$204,Other_pop_inland,4,FALSE)</f>
        <v>9.2789366896987058E-5</v>
      </c>
      <c r="J215" s="60">
        <f>F215*VLOOKUP($B$204,Other_pop_inland,5,FALSE)</f>
        <v>4.9843467316619358E-5</v>
      </c>
      <c r="K215" s="60">
        <f>G215*VLOOKUP($B$204,Other_pop_inland,6,FALSE)</f>
        <v>2.6639284043086947E-5</v>
      </c>
      <c r="L215" s="60">
        <f t="shared" si="506"/>
        <v>9.1943684292074282E-5</v>
      </c>
      <c r="M215" s="60">
        <f t="shared" si="507"/>
        <v>1.6927211825669335E-4</v>
      </c>
      <c r="N215" s="57">
        <f>D215*VLOOKUP($B$204,Other_pop_coastal,3,FALSE)</f>
        <v>1.4398200962482491E-4</v>
      </c>
      <c r="O215" s="57">
        <f>E215*VLOOKUP($B$204,Other_pop_coastal,4,FALSE)</f>
        <v>9.5680333009209813E-5</v>
      </c>
      <c r="P215" s="57">
        <f>F215*VLOOKUP($B$204,Other_pop_coastal,5,FALSE)</f>
        <v>4.5455454734694999E-5</v>
      </c>
      <c r="Q215" s="57">
        <f>G215*VLOOKUP($B$204,Other_pop_coastal,6,FALSE)</f>
        <v>2.0935138029818974E-5</v>
      </c>
      <c r="R215" s="57">
        <f t="shared" si="508"/>
        <v>1.4398200962482491E-4</v>
      </c>
      <c r="S215" s="57">
        <f t="shared" si="509"/>
        <v>1.6207092577372377E-4</v>
      </c>
      <c r="T215" s="60">
        <f>D215*VLOOKUP($B$204,Other_pop_generic,3,FALSE)</f>
        <v>3.0729384348890012E-5</v>
      </c>
      <c r="U215" s="60">
        <f>E215*VLOOKUP($B$204,Other_pop_generic,4,FALSE)</f>
        <v>5.7884722406552733E-5</v>
      </c>
      <c r="V215" s="60">
        <f>F215*VLOOKUP($B$204,Other_pop_generic,5,FALSE)</f>
        <v>4.9196215708372254E-5</v>
      </c>
      <c r="W215" s="60">
        <f>G215*VLOOKUP($B$204,Other_pop_generic,6,FALSE)</f>
        <v>3.965541332827271E-5</v>
      </c>
      <c r="X215" s="60">
        <f t="shared" si="510"/>
        <v>3.0729384348890012E-5</v>
      </c>
      <c r="Y215" s="60">
        <f t="shared" si="511"/>
        <v>1.4673635144319769E-4</v>
      </c>
      <c r="Z215" s="60"/>
    </row>
    <row r="216" spans="1:26">
      <c r="A216" s="4" t="s">
        <v>260</v>
      </c>
      <c r="B216" s="107"/>
      <c r="C216" s="57">
        <f>'Ind dose in plume'!C15+'Ind dose in plume'!H15+'Ind dose deposit'!C15+'Ind dose food'!W216</f>
        <v>8.7563249289079243E-11</v>
      </c>
      <c r="D216" s="57">
        <f>'Ind dose in plume'!D15+'Ind dose in plume'!I15+'Ind dose deposit'!D15+'Ind dose food'!X216</f>
        <v>1.2255858976874809E-11</v>
      </c>
      <c r="E216" s="57">
        <f>'Ind dose in plume'!E15+'Ind dose in plume'!J15+'Ind dose deposit'!E15+'Ind dose food'!Y216</f>
        <v>9.5848062453673718E-13</v>
      </c>
      <c r="F216" s="57">
        <f>'Ind dose in plume'!F15+'Ind dose in plume'!K15+'Ind dose deposit'!F15+'Ind dose food'!Z216</f>
        <v>2.5899678395056832E-13</v>
      </c>
      <c r="G216" s="57">
        <f>'Ind dose in plume'!G15+'Ind dose in plume'!L15+'Ind dose deposit'!G15+'Ind dose food'!AA216</f>
        <v>1.2436491120280131E-13</v>
      </c>
      <c r="H216" s="60">
        <f t="shared" ref="H216" si="536">D216*VLOOKUP($B$204,Other_pop_inland,3,FALSE)</f>
        <v>3.7095185099754666E-5</v>
      </c>
      <c r="I216" s="60">
        <f t="shared" ref="I216" si="537">E216*VLOOKUP($B$204,Other_pop_inland,4,FALSE)</f>
        <v>3.7302211559509362E-5</v>
      </c>
      <c r="J216" s="60">
        <f t="shared" ref="J216" si="538">F216*VLOOKUP($B$204,Other_pop_inland,5,FALSE)</f>
        <v>1.9908471972147427E-5</v>
      </c>
      <c r="K216" s="60">
        <f t="shared" ref="K216" si="539">G216*VLOOKUP($B$204,Other_pop_inland,6,FALSE)</f>
        <v>1.0564128839252813E-5</v>
      </c>
      <c r="L216" s="60">
        <f t="shared" ref="L216" si="540">H216</f>
        <v>3.7095185099754666E-5</v>
      </c>
      <c r="M216" s="60">
        <f t="shared" ref="M216" si="541">SUM(I216:K216)</f>
        <v>6.7774812370909602E-5</v>
      </c>
      <c r="N216" s="57">
        <f t="shared" ref="N216" si="542">D216*VLOOKUP($B$204,Other_pop_coastal,3,FALSE)</f>
        <v>5.8090333655771775E-5</v>
      </c>
      <c r="O216" s="57">
        <f t="shared" ref="O216" si="543">E216*VLOOKUP($B$204,Other_pop_coastal,4,FALSE)</f>
        <v>3.8464407543120571E-5</v>
      </c>
      <c r="P216" s="57">
        <f t="shared" ref="P216" si="544">F216*VLOOKUP($B$204,Other_pop_coastal,5,FALSE)</f>
        <v>1.8155812492305357E-5</v>
      </c>
      <c r="Q216" s="57">
        <f t="shared" ref="Q216" si="545">G216*VLOOKUP($B$204,Other_pop_coastal,6,FALSE)</f>
        <v>8.3020810565643446E-6</v>
      </c>
      <c r="R216" s="57">
        <f t="shared" ref="R216" si="546">N216</f>
        <v>5.8090333655771775E-5</v>
      </c>
      <c r="S216" s="57">
        <f t="shared" ref="S216" si="547">SUM(O216:Q216)</f>
        <v>6.4922301091990275E-5</v>
      </c>
      <c r="T216" s="60">
        <f t="shared" ref="T216" si="548">D216*VLOOKUP($B$204,Other_pop_generic,3,FALSE)</f>
        <v>1.2397939121108741E-5</v>
      </c>
      <c r="U216" s="60">
        <f t="shared" ref="U216" si="549">E216*VLOOKUP($B$204,Other_pop_generic,4,FALSE)</f>
        <v>2.3270211161908613E-5</v>
      </c>
      <c r="V216" s="60">
        <f t="shared" ref="V216" si="550">F216*VLOOKUP($B$204,Other_pop_generic,5,FALSE)</f>
        <v>1.9649946809364093E-5</v>
      </c>
      <c r="W216" s="60">
        <f t="shared" ref="W216" si="551">G216*VLOOKUP($B$204,Other_pop_generic,6,FALSE)</f>
        <v>1.5725831628812472E-5</v>
      </c>
      <c r="X216" s="60">
        <f t="shared" ref="X216" si="552">T216</f>
        <v>1.2397939121108741E-5</v>
      </c>
      <c r="Y216" s="60">
        <f t="shared" ref="Y216" si="553">SUM(U216:W216)</f>
        <v>5.8645989600085178E-5</v>
      </c>
      <c r="Z216" s="60"/>
    </row>
    <row r="217" spans="1:26">
      <c r="A217" s="4" t="s">
        <v>14</v>
      </c>
      <c r="B217" s="107"/>
      <c r="C217" s="57">
        <f>'Ind dose in plume'!C16+'Ind dose in plume'!H16+'Ind dose deposit'!C16+'Ind dose food'!W217</f>
        <v>8.6735976417662379E-17</v>
      </c>
      <c r="D217" s="57">
        <f>'Ind dose in plume'!D16+'Ind dose in plume'!I16+'Ind dose deposit'!D16+'Ind dose food'!X217</f>
        <v>5.4724176732414655E-18</v>
      </c>
      <c r="E217" s="57">
        <f>'Ind dose in plume'!E16+'Ind dose in plume'!J16+'Ind dose deposit'!E16+'Ind dose food'!Y217</f>
        <v>6.3721564538000207E-19</v>
      </c>
      <c r="F217" s="57">
        <f>'Ind dose in plume'!F16+'Ind dose in plume'!K16+'Ind dose deposit'!F16+'Ind dose food'!Z217</f>
        <v>2.1210849831107623E-19</v>
      </c>
      <c r="G217" s="57">
        <f>'Ind dose in plume'!G16+'Ind dose in plume'!L16+'Ind dose deposit'!G16+'Ind dose food'!AA217</f>
        <v>1.1484628669880606E-19</v>
      </c>
      <c r="H217" s="60">
        <f>D217*VLOOKUP($B$204,Other_pop_inland,3,FALSE)</f>
        <v>1.6563534788960594E-11</v>
      </c>
      <c r="I217" s="60">
        <f>E217*VLOOKUP($B$204,Other_pop_inland,4,FALSE)</f>
        <v>2.4799200113703579E-11</v>
      </c>
      <c r="J217" s="60">
        <f>F217*VLOOKUP($B$204,Other_pop_inland,5,FALSE)</f>
        <v>1.6304280034945489E-11</v>
      </c>
      <c r="K217" s="60">
        <f>G217*VLOOKUP($B$204,Other_pop_inland,6,FALSE)</f>
        <v>9.7555729961283932E-12</v>
      </c>
      <c r="L217" s="60">
        <f t="shared" si="506"/>
        <v>1.6563534788960594E-11</v>
      </c>
      <c r="M217" s="60">
        <f t="shared" si="507"/>
        <v>5.0859053144777463E-11</v>
      </c>
      <c r="N217" s="57">
        <f>D217*VLOOKUP($B$204,Other_pop_coastal,3,FALSE)</f>
        <v>2.5938171216082376E-11</v>
      </c>
      <c r="O217" s="57">
        <f>E217*VLOOKUP($B$204,Other_pop_coastal,4,FALSE)</f>
        <v>2.55718494973182E-11</v>
      </c>
      <c r="P217" s="57">
        <f>F217*VLOOKUP($B$204,Other_pop_coastal,5,FALSE)</f>
        <v>1.4868918697057501E-11</v>
      </c>
      <c r="Q217" s="57">
        <f>G217*VLOOKUP($B$204,Other_pop_coastal,6,FALSE)</f>
        <v>7.666657516155077E-12</v>
      </c>
      <c r="R217" s="57">
        <f t="shared" si="508"/>
        <v>2.5938171216082376E-11</v>
      </c>
      <c r="S217" s="57">
        <f t="shared" si="509"/>
        <v>4.8107425710530784E-11</v>
      </c>
      <c r="T217" s="60">
        <f>D217*VLOOKUP($B$204,Other_pop_generic,3,FALSE)</f>
        <v>5.5358585054009689E-12</v>
      </c>
      <c r="U217" s="60">
        <f>E217*VLOOKUP($B$204,Other_pop_generic,4,FALSE)</f>
        <v>1.5470466740870652E-11</v>
      </c>
      <c r="V217" s="60">
        <f>F217*VLOOKUP($B$204,Other_pop_generic,5,FALSE)</f>
        <v>1.6092557776401671E-11</v>
      </c>
      <c r="W217" s="60">
        <f>G217*VLOOKUP($B$204,Other_pop_generic,6,FALSE)</f>
        <v>1.4522210086047713E-11</v>
      </c>
      <c r="X217" s="60">
        <f t="shared" si="510"/>
        <v>5.5358585054009689E-12</v>
      </c>
      <c r="Y217" s="60">
        <f t="shared" si="511"/>
        <v>4.6085234603320033E-11</v>
      </c>
      <c r="Z217" s="60"/>
    </row>
    <row r="218" spans="1:26">
      <c r="A218" s="4" t="s">
        <v>21</v>
      </c>
      <c r="B218" s="107"/>
      <c r="C218" s="57">
        <f>'Ind dose in plume'!C17+'Ind dose in plume'!H17+'Ind dose deposit'!C17+'Ind dose food'!W218</f>
        <v>3.6967727195782975E-10</v>
      </c>
      <c r="D218" s="57">
        <f>'Ind dose in plume'!D17+'Ind dose in plume'!I17+'Ind dose deposit'!D17+'Ind dose food'!X218</f>
        <v>5.4601857729318513E-11</v>
      </c>
      <c r="E218" s="57">
        <f>'Ind dose in plume'!E17+'Ind dose in plume'!J17+'Ind dose deposit'!E17+'Ind dose food'!Y218</f>
        <v>4.2873769448576121E-12</v>
      </c>
      <c r="F218" s="57">
        <f>'Ind dose in plume'!F17+'Ind dose in plume'!K17+'Ind dose deposit'!F17+'Ind dose food'!Z218</f>
        <v>1.1669254197987466E-12</v>
      </c>
      <c r="G218" s="57">
        <f>'Ind dose in plume'!G17+'Ind dose in plume'!L17+'Ind dose deposit'!G17+'Ind dose food'!AA218</f>
        <v>5.6485363177775015E-13</v>
      </c>
      <c r="H218" s="60">
        <f>D218*VLOOKUP($B$204,Other_pop_inland,3,FALSE)</f>
        <v>1.6526512120295506E-4</v>
      </c>
      <c r="I218" s="60">
        <f>E218*VLOOKUP($B$204,Other_pop_inland,4,FALSE)</f>
        <v>1.6685641601752764E-4</v>
      </c>
      <c r="J218" s="60">
        <f>F218*VLOOKUP($B$204,Other_pop_inland,5,FALSE)</f>
        <v>8.9698804978534724E-5</v>
      </c>
      <c r="K218" s="60">
        <f>G218*VLOOKUP($B$204,Other_pop_inland,6,FALSE)</f>
        <v>4.7981271274253197E-5</v>
      </c>
      <c r="L218" s="60">
        <f t="shared" si="506"/>
        <v>1.6526512120295506E-4</v>
      </c>
      <c r="M218" s="60">
        <f t="shared" si="507"/>
        <v>3.0453649227031555E-4</v>
      </c>
      <c r="N218" s="57">
        <f>D218*VLOOKUP($B$204,Other_pop_coastal,3,FALSE)</f>
        <v>2.5880194441743642E-4</v>
      </c>
      <c r="O218" s="57">
        <f>E218*VLOOKUP($B$204,Other_pop_coastal,4,FALSE)</f>
        <v>1.7205503155339114E-4</v>
      </c>
      <c r="P218" s="57">
        <f>F218*VLOOKUP($B$204,Other_pop_coastal,5,FALSE)</f>
        <v>8.1802093412921956E-5</v>
      </c>
      <c r="Q218" s="57">
        <f>G218*VLOOKUP($B$204,Other_pop_coastal,6,FALSE)</f>
        <v>3.7707264780389288E-5</v>
      </c>
      <c r="R218" s="57">
        <f t="shared" si="508"/>
        <v>2.5880194441743642E-4</v>
      </c>
      <c r="S218" s="57">
        <f t="shared" si="509"/>
        <v>2.9156438974670238E-4</v>
      </c>
      <c r="T218" s="60">
        <f>D218*VLOOKUP($B$204,Other_pop_generic,3,FALSE)</f>
        <v>5.5234848026959846E-5</v>
      </c>
      <c r="U218" s="60">
        <f>E218*VLOOKUP($B$204,Other_pop_generic,4,FALSE)</f>
        <v>1.0408991510470672E-4</v>
      </c>
      <c r="V218" s="60">
        <f>F218*VLOOKUP($B$204,Other_pop_generic,5,FALSE)</f>
        <v>8.853400447596531E-5</v>
      </c>
      <c r="W218" s="60">
        <f>G218*VLOOKUP($B$204,Other_pop_generic,6,FALSE)</f>
        <v>7.1425235802846394E-5</v>
      </c>
      <c r="X218" s="60">
        <f t="shared" si="510"/>
        <v>5.5234848026959846E-5</v>
      </c>
      <c r="Y218" s="60">
        <f t="shared" si="511"/>
        <v>2.6404915538351842E-4</v>
      </c>
      <c r="Z218" s="60"/>
    </row>
    <row r="219" spans="1:26">
      <c r="B219" s="107" t="s">
        <v>146</v>
      </c>
      <c r="C219" s="57">
        <f>'Ind dose in plume'!C18+'Ind dose in plume'!H18+'Ind dose deposit'!C18+'Ind dose food'!W219</f>
        <v>4.8481040627797706E-16</v>
      </c>
      <c r="D219" s="57">
        <f>'Ind dose in plume'!D18+'Ind dose in plume'!I18+'Ind dose deposit'!D18+'Ind dose food'!X219</f>
        <v>1.8431664544835171E-17</v>
      </c>
      <c r="E219" s="57">
        <f>'Ind dose in plume'!E18+'Ind dose in plume'!J18+'Ind dose deposit'!E18+'Ind dose food'!Y219</f>
        <v>1.4472674907257609E-18</v>
      </c>
      <c r="F219" s="57">
        <f>'Ind dose in plume'!F18+'Ind dose in plume'!K18+'Ind dose deposit'!F18+'Ind dose food'!Z219</f>
        <v>3.9391293228879485E-19</v>
      </c>
      <c r="G219" s="57">
        <f>'Ind dose in plume'!G18+'Ind dose in plume'!L18+'Ind dose deposit'!G18+'Ind dose food'!AA219</f>
        <v>1.9067469662793248E-19</v>
      </c>
      <c r="H219" s="60">
        <f>D219*VLOOKUP($B$204,Other_pop_inland,3,FALSE)</f>
        <v>5.5787685651193184E-11</v>
      </c>
      <c r="I219" s="60">
        <f>E219*VLOOKUP($B$204,Other_pop_inland,4,FALSE)</f>
        <v>5.6324850748387104E-11</v>
      </c>
      <c r="J219" s="60">
        <f>F219*VLOOKUP($B$204,Other_pop_inland,5,FALSE)</f>
        <v>3.0279158112768806E-11</v>
      </c>
      <c r="K219" s="60">
        <f>G219*VLOOKUP($B$204,Other_pop_inland,6,FALSE)</f>
        <v>1.619678767975151E-11</v>
      </c>
      <c r="L219" s="60">
        <f t="shared" si="506"/>
        <v>5.5787685651193184E-11</v>
      </c>
      <c r="M219" s="60">
        <f t="shared" si="507"/>
        <v>1.0280079654090742E-10</v>
      </c>
      <c r="N219" s="57">
        <f>D219*VLOOKUP($B$204,Other_pop_coastal,3,FALSE)</f>
        <v>8.7362423577246329E-11</v>
      </c>
      <c r="O219" s="57">
        <f>E219*VLOOKUP($B$204,Other_pop_coastal,4,FALSE)</f>
        <v>5.8079720301170737E-11</v>
      </c>
      <c r="P219" s="57">
        <f>F219*VLOOKUP($B$204,Other_pop_coastal,5,FALSE)</f>
        <v>2.7613506344907038E-11</v>
      </c>
      <c r="Q219" s="57">
        <f>G219*VLOOKUP($B$204,Other_pop_coastal,6,FALSE)</f>
        <v>1.2728644852723174E-11</v>
      </c>
      <c r="R219" s="57">
        <f t="shared" si="508"/>
        <v>8.7362423577246329E-11</v>
      </c>
      <c r="S219" s="57">
        <f t="shared" si="509"/>
        <v>9.8421871498800943E-11</v>
      </c>
      <c r="T219" s="60">
        <f>D219*VLOOKUP($B$204,Other_pop_generic,3,FALSE)</f>
        <v>1.8645339780650378E-11</v>
      </c>
      <c r="U219" s="60">
        <f>E219*VLOOKUP($B$204,Other_pop_generic,4,FALSE)</f>
        <v>3.5137090155820078E-11</v>
      </c>
      <c r="V219" s="60">
        <f>F219*VLOOKUP($B$204,Other_pop_generic,5,FALSE)</f>
        <v>2.9885962477714674E-11</v>
      </c>
      <c r="W219" s="60">
        <f>G219*VLOOKUP($B$204,Other_pop_generic,6,FALSE)</f>
        <v>2.4110644602608955E-11</v>
      </c>
      <c r="X219" s="60">
        <f t="shared" si="510"/>
        <v>1.8645339780650378E-11</v>
      </c>
      <c r="Y219" s="60">
        <f t="shared" si="511"/>
        <v>8.9133697236143704E-11</v>
      </c>
      <c r="Z219" s="60"/>
    </row>
    <row r="220" spans="1:26">
      <c r="A220" s="4" t="s">
        <v>263</v>
      </c>
      <c r="B220" s="107"/>
      <c r="C220" s="57">
        <f>'Ind dose in plume'!C19+'Ind dose in plume'!H19+'Ind dose deposit'!C19+'Ind dose food'!W220</f>
        <v>3.4613272561779292E-11</v>
      </c>
      <c r="D220" s="57">
        <f>'Ind dose in plume'!D19+'Ind dose in plume'!I19+'Ind dose deposit'!D19+'Ind dose food'!X220</f>
        <v>4.0049288514251725E-12</v>
      </c>
      <c r="E220" s="57">
        <f>'Ind dose in plume'!E19+'Ind dose in plume'!J19+'Ind dose deposit'!E19+'Ind dose food'!Y220</f>
        <v>3.1364415590436416E-13</v>
      </c>
      <c r="F220" s="57">
        <f>'Ind dose in plume'!F19+'Ind dose in plume'!K19+'Ind dose deposit'!F19+'Ind dose food'!Z220</f>
        <v>8.4963675940664135E-14</v>
      </c>
      <c r="G220" s="57">
        <f>'Ind dose in plume'!G19+'Ind dose in plume'!L19+'Ind dose deposit'!G19+'Ind dose food'!AA220</f>
        <v>4.0911218033418086E-14</v>
      </c>
      <c r="H220" s="60">
        <f t="shared" ref="H220:H221" si="554">D220*VLOOKUP($B$204,Other_pop_inland,3,FALSE)</f>
        <v>1.2121841262638915E-5</v>
      </c>
      <c r="I220" s="60">
        <f t="shared" ref="I220:I221" si="555">E220*VLOOKUP($B$204,Other_pop_inland,4,FALSE)</f>
        <v>1.2206423748631446E-5</v>
      </c>
      <c r="J220" s="60">
        <f t="shared" ref="J220:J221" si="556">F220*VLOOKUP($B$204,Other_pop_inland,5,FALSE)</f>
        <v>6.5309573938113641E-6</v>
      </c>
      <c r="K220" s="60">
        <f t="shared" ref="K220:K221" si="557">G220*VLOOKUP($B$204,Other_pop_inland,6,FALSE)</f>
        <v>3.475187447133052E-6</v>
      </c>
      <c r="L220" s="60">
        <f t="shared" ref="L220:L221" si="558">H220</f>
        <v>1.2121841262638915E-5</v>
      </c>
      <c r="M220" s="60">
        <f t="shared" ref="M220:M221" si="559">SUM(I220:K220)</f>
        <v>2.221256858957586E-5</v>
      </c>
      <c r="N220" s="57">
        <f t="shared" ref="N220:N221" si="560">D220*VLOOKUP($B$204,Other_pop_coastal,3,FALSE)</f>
        <v>1.8982566108657953E-5</v>
      </c>
      <c r="O220" s="57">
        <f t="shared" ref="O220:O221" si="561">E220*VLOOKUP($B$204,Other_pop_coastal,4,FALSE)</f>
        <v>1.2586729796498989E-5</v>
      </c>
      <c r="P220" s="57">
        <f t="shared" ref="P220:P221" si="562">F220*VLOOKUP($B$204,Other_pop_coastal,5,FALSE)</f>
        <v>5.9559989336783002E-6</v>
      </c>
      <c r="Q220" s="57">
        <f t="shared" ref="Q220:Q221" si="563">G220*VLOOKUP($B$204,Other_pop_coastal,6,FALSE)</f>
        <v>2.7310617195098623E-6</v>
      </c>
      <c r="R220" s="57">
        <f t="shared" ref="R220:R221" si="564">N220</f>
        <v>1.8982566108657953E-5</v>
      </c>
      <c r="S220" s="57">
        <f t="shared" ref="S220:S221" si="565">SUM(O220:Q220)</f>
        <v>2.1273790449687151E-5</v>
      </c>
      <c r="T220" s="60">
        <f t="shared" ref="T220:T221" si="566">D220*VLOOKUP($B$204,Other_pop_generic,3,FALSE)</f>
        <v>4.0513573286074565E-6</v>
      </c>
      <c r="U220" s="60">
        <f t="shared" ref="U220:U221" si="567">E220*VLOOKUP($B$204,Other_pop_generic,4,FALSE)</f>
        <v>7.6147243363638763E-6</v>
      </c>
      <c r="V220" s="60">
        <f t="shared" ref="V220:V221" si="568">F220*VLOOKUP($B$204,Other_pop_generic,5,FALSE)</f>
        <v>6.4461484327957599E-6</v>
      </c>
      <c r="W220" s="60">
        <f t="shared" ref="W220:W221" si="569">G220*VLOOKUP($B$204,Other_pop_generic,6,FALSE)</f>
        <v>5.1731868764336607E-6</v>
      </c>
      <c r="X220" s="60">
        <f t="shared" ref="X220:X221" si="570">T220</f>
        <v>4.0513573286074565E-6</v>
      </c>
      <c r="Y220" s="60">
        <f t="shared" ref="Y220:Y221" si="571">SUM(U220:W220)</f>
        <v>1.9234059645593297E-5</v>
      </c>
      <c r="Z220" s="60"/>
    </row>
    <row r="221" spans="1:26">
      <c r="B221" s="107" t="s">
        <v>264</v>
      </c>
      <c r="C221" s="57">
        <f>'Ind dose in plume'!C20+'Ind dose in plume'!H20+'Ind dose deposit'!C20+'Ind dose food'!W221</f>
        <v>5.735204563863678E-15</v>
      </c>
      <c r="D221" s="57">
        <f>'Ind dose in plume'!D20+'Ind dose in plume'!I20+'Ind dose deposit'!D20+'Ind dose food'!X221</f>
        <v>2.1793952680323033E-16</v>
      </c>
      <c r="E221" s="57">
        <f>'Ind dose in plume'!E20+'Ind dose in plume'!J20+'Ind dose deposit'!E20+'Ind dose food'!Y221</f>
        <v>1.7067833526698263E-17</v>
      </c>
      <c r="F221" s="57">
        <f>'Ind dose in plume'!F20+'Ind dose in plume'!K20+'Ind dose deposit'!F20+'Ind dose food'!Z221</f>
        <v>4.623538648728305E-18</v>
      </c>
      <c r="G221" s="57">
        <f>'Ind dose in plume'!G20+'Ind dose in plume'!L20+'Ind dose deposit'!G20+'Ind dose food'!AA221</f>
        <v>2.2262995997978992E-18</v>
      </c>
      <c r="H221" s="60">
        <f t="shared" si="554"/>
        <v>6.5964426504687848E-10</v>
      </c>
      <c r="I221" s="60">
        <f t="shared" si="555"/>
        <v>6.6424706016682009E-10</v>
      </c>
      <c r="J221" s="60">
        <f t="shared" si="556"/>
        <v>3.5540051191491203E-10</v>
      </c>
      <c r="K221" s="60">
        <f t="shared" si="557"/>
        <v>1.8911215052202137E-10</v>
      </c>
      <c r="L221" s="60">
        <f t="shared" si="558"/>
        <v>6.5964426504687848E-10</v>
      </c>
      <c r="M221" s="60">
        <f t="shared" si="559"/>
        <v>1.2087597226037535E-9</v>
      </c>
      <c r="N221" s="57">
        <f t="shared" si="560"/>
        <v>1.0329900052431052E-9</v>
      </c>
      <c r="O221" s="57">
        <f t="shared" si="561"/>
        <v>6.8494248902148364E-10</v>
      </c>
      <c r="P221" s="57">
        <f t="shared" si="562"/>
        <v>3.2411252169547948E-10</v>
      </c>
      <c r="Q221" s="57">
        <f t="shared" si="563"/>
        <v>1.4861844514630742E-10</v>
      </c>
      <c r="R221" s="57">
        <f t="shared" si="564"/>
        <v>1.0329900052431052E-9</v>
      </c>
      <c r="S221" s="57">
        <f t="shared" si="565"/>
        <v>1.1576734558632705E-9</v>
      </c>
      <c r="T221" s="60">
        <f t="shared" si="566"/>
        <v>2.2046606365886032E-10</v>
      </c>
      <c r="U221" s="60">
        <f t="shared" si="567"/>
        <v>4.1437675428706481E-10</v>
      </c>
      <c r="V221" s="60">
        <f t="shared" si="568"/>
        <v>3.5078539251626479E-10</v>
      </c>
      <c r="W221" s="60">
        <f t="shared" si="569"/>
        <v>2.8151359031345287E-10</v>
      </c>
      <c r="X221" s="60">
        <f t="shared" si="570"/>
        <v>2.2046606365886032E-10</v>
      </c>
      <c r="Y221" s="60">
        <f t="shared" si="571"/>
        <v>1.0466757371167826E-9</v>
      </c>
      <c r="Z221" s="60"/>
    </row>
    <row r="222" spans="1:26">
      <c r="A222" s="4" t="s">
        <v>166</v>
      </c>
      <c r="B222" s="107"/>
      <c r="C222" s="57">
        <f>'Ind dose in plume'!C21+'Ind dose in plume'!H21+'Ind dose deposit'!C21+'Ind dose food'!W222</f>
        <v>5.2534336859659461E-10</v>
      </c>
      <c r="D222" s="57">
        <f>'Ind dose in plume'!D21+'Ind dose in plume'!I21+'Ind dose deposit'!D21+'Ind dose food'!X222</f>
        <v>7.7938570223188806E-11</v>
      </c>
      <c r="E222" s="57">
        <f>'Ind dose in plume'!E21+'Ind dose in plume'!J21+'Ind dose deposit'!E21+'Ind dose food'!Y222</f>
        <v>6.1203697335632685E-12</v>
      </c>
      <c r="F222" s="57">
        <f>'Ind dose in plume'!F21+'Ind dose in plume'!K21+'Ind dose deposit'!F21+'Ind dose food'!Z222</f>
        <v>1.666106836274121E-12</v>
      </c>
      <c r="G222" s="57">
        <f>'Ind dose in plume'!G21+'Ind dose in plume'!L21+'Ind dose deposit'!G21+'Ind dose food'!AA222</f>
        <v>8.0663603932947746E-13</v>
      </c>
      <c r="H222" s="60">
        <f t="shared" ref="H222:H239" si="572">D222*VLOOKUP($B$204,Other_pop_inland,3,FALSE)</f>
        <v>2.3589906625840154E-4</v>
      </c>
      <c r="I222" s="60">
        <f t="shared" ref="I222:I239" si="573">E222*VLOOKUP($B$204,Other_pop_inland,4,FALSE)</f>
        <v>2.3819294911062069E-4</v>
      </c>
      <c r="J222" s="60">
        <f t="shared" ref="J222:J239" si="574">F222*VLOOKUP($B$204,Other_pop_inland,5,FALSE)</f>
        <v>1.280697032087366E-4</v>
      </c>
      <c r="K222" s="60">
        <f t="shared" ref="K222:K239" si="575">G222*VLOOKUP($B$204,Other_pop_inland,6,FALSE)</f>
        <v>6.851938350975363E-5</v>
      </c>
      <c r="L222" s="60">
        <f t="shared" si="506"/>
        <v>2.3589906625840154E-4</v>
      </c>
      <c r="M222" s="60">
        <f t="shared" si="507"/>
        <v>4.3478203582911093E-4</v>
      </c>
      <c r="N222" s="57">
        <f t="shared" ref="N222:N239" si="576">D222*VLOOKUP($B$204,Other_pop_coastal,3,FALSE)</f>
        <v>3.6941331957732133E-4</v>
      </c>
      <c r="O222" s="57">
        <f t="shared" ref="O222:O239" si="577">E222*VLOOKUP($B$204,Other_pop_coastal,4,FALSE)</f>
        <v>2.4561414150665981E-4</v>
      </c>
      <c r="P222" s="57">
        <f t="shared" ref="P222:P239" si="578">F222*VLOOKUP($B$204,Other_pop_coastal,5,FALSE)</f>
        <v>1.1679497656354843E-4</v>
      </c>
      <c r="Q222" s="57">
        <f t="shared" ref="Q222:Q239" si="579">G222*VLOOKUP($B$204,Other_pop_coastal,6,FALSE)</f>
        <v>5.3847646549909668E-5</v>
      </c>
      <c r="R222" s="57">
        <f t="shared" si="508"/>
        <v>3.6941331957732133E-4</v>
      </c>
      <c r="S222" s="57">
        <f t="shared" si="509"/>
        <v>4.1625676462011792E-4</v>
      </c>
      <c r="T222" s="60">
        <f t="shared" ref="T222:T239" si="580">D222*VLOOKUP($B$204,Other_pop_generic,3,FALSE)</f>
        <v>7.8842099165516824E-5</v>
      </c>
      <c r="U222" s="60">
        <f t="shared" ref="U222:U239" si="581">E222*VLOOKUP($B$204,Other_pop_generic,4,FALSE)</f>
        <v>1.4859173200064283E-4</v>
      </c>
      <c r="V222" s="60">
        <f t="shared" ref="V222:V239" si="582">F222*VLOOKUP($B$204,Other_pop_generic,5,FALSE)</f>
        <v>1.2640663027596846E-4</v>
      </c>
      <c r="W222" s="60">
        <f t="shared" ref="W222:W239" si="583">G222*VLOOKUP($B$204,Other_pop_generic,6,FALSE)</f>
        <v>1.0199840467494973E-4</v>
      </c>
      <c r="X222" s="60">
        <f t="shared" si="510"/>
        <v>7.8842099165516824E-5</v>
      </c>
      <c r="Y222" s="60">
        <f t="shared" si="511"/>
        <v>3.7699676695156106E-4</v>
      </c>
      <c r="Z222" s="60"/>
    </row>
    <row r="223" spans="1:26">
      <c r="A223" s="4" t="s">
        <v>13</v>
      </c>
      <c r="B223" s="107"/>
      <c r="C223" s="57">
        <f>'Ind dose in plume'!C22+'Ind dose in plume'!H22+'Ind dose deposit'!C22+'Ind dose food'!W223</f>
        <v>1.7282543528012864E-11</v>
      </c>
      <c r="D223" s="57">
        <f>'Ind dose in plume'!D22+'Ind dose in plume'!I22+'Ind dose deposit'!D22+'Ind dose food'!X223</f>
        <v>2.2197816935669803E-12</v>
      </c>
      <c r="E223" s="57">
        <f>'Ind dose in plume'!E22+'Ind dose in plume'!J22+'Ind dose deposit'!E22+'Ind dose food'!Y223</f>
        <v>1.5387447802294784E-13</v>
      </c>
      <c r="F223" s="57">
        <f>'Ind dose in plume'!F22+'Ind dose in plume'!K22+'Ind dose deposit'!F22+'Ind dose food'!Z223</f>
        <v>3.3464763908220872E-14</v>
      </c>
      <c r="G223" s="57">
        <f>'Ind dose in plume'!G22+'Ind dose in plume'!L22+'Ind dose deposit'!G22+'Ind dose food'!AA223</f>
        <v>1.2624806969114212E-14</v>
      </c>
      <c r="H223" s="60">
        <f t="shared" si="572"/>
        <v>6.7186814860781944E-6</v>
      </c>
      <c r="I223" s="60">
        <f t="shared" si="573"/>
        <v>5.9884969877146151E-6</v>
      </c>
      <c r="J223" s="60">
        <f t="shared" si="574"/>
        <v>2.5723574793442301E-6</v>
      </c>
      <c r="K223" s="60">
        <f t="shared" si="575"/>
        <v>1.072409300199904E-6</v>
      </c>
      <c r="L223" s="60">
        <f t="shared" si="506"/>
        <v>6.7186814860781944E-6</v>
      </c>
      <c r="M223" s="60">
        <f t="shared" si="507"/>
        <v>9.6332637672587492E-6</v>
      </c>
      <c r="N223" s="57">
        <f t="shared" si="576"/>
        <v>1.0521323675932273E-5</v>
      </c>
      <c r="O223" s="57">
        <f t="shared" si="577"/>
        <v>6.1750759291772838E-6</v>
      </c>
      <c r="P223" s="57">
        <f t="shared" si="578"/>
        <v>2.3458977727417944E-6</v>
      </c>
      <c r="Q223" s="57">
        <f t="shared" si="579"/>
        <v>8.427792837012352E-7</v>
      </c>
      <c r="R223" s="57">
        <f t="shared" si="508"/>
        <v>1.0521323675932273E-5</v>
      </c>
      <c r="S223" s="57">
        <f t="shared" si="509"/>
        <v>9.3637529856203128E-6</v>
      </c>
      <c r="T223" s="60">
        <f t="shared" si="580"/>
        <v>2.2455152552687698E-6</v>
      </c>
      <c r="U223" s="60">
        <f t="shared" si="581"/>
        <v>3.7357996649677918E-6</v>
      </c>
      <c r="V223" s="60">
        <f t="shared" si="582"/>
        <v>2.5389536532236329E-6</v>
      </c>
      <c r="W223" s="60">
        <f t="shared" si="583"/>
        <v>1.5963955332931271E-6</v>
      </c>
      <c r="X223" s="60">
        <f t="shared" si="510"/>
        <v>2.2455152552687698E-6</v>
      </c>
      <c r="Y223" s="60">
        <f t="shared" si="511"/>
        <v>7.8711488514845505E-6</v>
      </c>
      <c r="Z223" s="60"/>
    </row>
    <row r="224" spans="1:26">
      <c r="A224" s="4" t="s">
        <v>20</v>
      </c>
      <c r="B224" s="107"/>
      <c r="C224" s="57">
        <f>'Ind dose in plume'!C23+'Ind dose in plume'!H23+'Ind dose deposit'!C23+'Ind dose food'!W224</f>
        <v>1.0498978122095366E-15</v>
      </c>
      <c r="D224" s="57">
        <f>'Ind dose in plume'!D23+'Ind dose in plume'!I23+'Ind dose deposit'!D23+'Ind dose food'!X224</f>
        <v>6.4003062145001211E-17</v>
      </c>
      <c r="E224" s="57">
        <f>'Ind dose in plume'!E23+'Ind dose in plume'!J23+'Ind dose deposit'!E23+'Ind dose food'!Y224</f>
        <v>6.1572157920709954E-18</v>
      </c>
      <c r="F224" s="57">
        <f>'Ind dose in plume'!F23+'Ind dose in plume'!K23+'Ind dose deposit'!F23+'Ind dose food'!Z224</f>
        <v>1.4534282067674767E-18</v>
      </c>
      <c r="G224" s="57">
        <f>'Ind dose in plume'!G23+'Ind dose in plume'!L23+'Ind dose deposit'!G23+'Ind dose food'!AA224</f>
        <v>5.3716205840768473E-19</v>
      </c>
      <c r="H224" s="60">
        <f t="shared" si="572"/>
        <v>1.9372003559275065E-10</v>
      </c>
      <c r="I224" s="60">
        <f t="shared" si="573"/>
        <v>2.3962692642263323E-10</v>
      </c>
      <c r="J224" s="60">
        <f t="shared" si="574"/>
        <v>1.1172159853336786E-10</v>
      </c>
      <c r="K224" s="60">
        <f t="shared" si="575"/>
        <v>4.5629021383076459E-11</v>
      </c>
      <c r="L224" s="60">
        <f t="shared" si="506"/>
        <v>1.9372003559275065E-10</v>
      </c>
      <c r="M224" s="60">
        <f t="shared" si="507"/>
        <v>3.9697754633907754E-10</v>
      </c>
      <c r="N224" s="57">
        <f t="shared" si="576"/>
        <v>3.0336178329152737E-10</v>
      </c>
      <c r="O224" s="57">
        <f t="shared" si="577"/>
        <v>2.4709279613411654E-10</v>
      </c>
      <c r="P224" s="57">
        <f t="shared" si="578"/>
        <v>1.0188609136603923E-10</v>
      </c>
      <c r="Q224" s="57">
        <f t="shared" si="579"/>
        <v>3.5858691219900117E-11</v>
      </c>
      <c r="R224" s="57">
        <f t="shared" si="508"/>
        <v>3.0336178329152737E-10</v>
      </c>
      <c r="S224" s="57">
        <f t="shared" si="509"/>
        <v>3.8483757872005583E-10</v>
      </c>
      <c r="T224" s="60">
        <f t="shared" si="580"/>
        <v>6.4745039049119751E-11</v>
      </c>
      <c r="U224" s="60">
        <f t="shared" si="581"/>
        <v>1.4948628901098746E-10</v>
      </c>
      <c r="V224" s="60">
        <f t="shared" si="582"/>
        <v>1.1027081695215654E-10</v>
      </c>
      <c r="W224" s="60">
        <f t="shared" si="583"/>
        <v>6.7923661153350351E-11</v>
      </c>
      <c r="X224" s="60">
        <f t="shared" si="510"/>
        <v>6.4745039049119751E-11</v>
      </c>
      <c r="Y224" s="60">
        <f t="shared" si="511"/>
        <v>3.2768076711649436E-10</v>
      </c>
      <c r="Z224" s="60"/>
    </row>
    <row r="225" spans="1:26">
      <c r="A225" s="4" t="s">
        <v>167</v>
      </c>
      <c r="B225" s="107"/>
      <c r="C225" s="57">
        <f>'Ind dose in plume'!C24+'Ind dose in plume'!H24+'Ind dose deposit'!C24+'Ind dose food'!W225</f>
        <v>8.5709637141412816E-15</v>
      </c>
      <c r="D225" s="57">
        <f>'Ind dose in plume'!D24+'Ind dose in plume'!I24+'Ind dose deposit'!D24+'Ind dose food'!X225</f>
        <v>3.3577691649855707E-16</v>
      </c>
      <c r="E225" s="57">
        <f>'Ind dose in plume'!E24+'Ind dose in plume'!J24+'Ind dose deposit'!E24+'Ind dose food'!Y225</f>
        <v>2.7694083884968997E-18</v>
      </c>
      <c r="F225" s="57">
        <f>'Ind dose in plume'!F24+'Ind dose in plume'!K24+'Ind dose deposit'!F24+'Ind dose food'!Z225</f>
        <v>7.8536364554772231E-21</v>
      </c>
      <c r="G225" s="57">
        <f>'Ind dose in plume'!G24+'Ind dose in plume'!L24+'Ind dose deposit'!G24+'Ind dose food'!AA225</f>
        <v>2.13347534704174E-23</v>
      </c>
      <c r="H225" s="60">
        <f t="shared" si="572"/>
        <v>1.0163063146566158E-9</v>
      </c>
      <c r="I225" s="60">
        <f t="shared" si="573"/>
        <v>1.0778001657813554E-10</v>
      </c>
      <c r="J225" s="60">
        <f t="shared" si="574"/>
        <v>6.0369051255534125E-13</v>
      </c>
      <c r="K225" s="60">
        <f t="shared" si="575"/>
        <v>1.8122723060337676E-15</v>
      </c>
      <c r="L225" s="60">
        <f t="shared" si="506"/>
        <v>1.0163063146566158E-9</v>
      </c>
      <c r="M225" s="60">
        <f t="shared" si="507"/>
        <v>1.0838551936299692E-10</v>
      </c>
      <c r="N225" s="57">
        <f t="shared" si="576"/>
        <v>1.5915157925781869E-9</v>
      </c>
      <c r="O225" s="57">
        <f t="shared" si="577"/>
        <v>1.1113803469941571E-10</v>
      </c>
      <c r="P225" s="57">
        <f t="shared" si="578"/>
        <v>5.5054409824483557E-13</v>
      </c>
      <c r="Q225" s="57">
        <f t="shared" si="579"/>
        <v>1.4242188646312725E-15</v>
      </c>
      <c r="R225" s="57">
        <f t="shared" si="508"/>
        <v>1.5915157925781869E-9</v>
      </c>
      <c r="S225" s="57">
        <f t="shared" si="509"/>
        <v>1.1169000301652518E-10</v>
      </c>
      <c r="T225" s="60">
        <f t="shared" si="580"/>
        <v>3.3966952270564193E-10</v>
      </c>
      <c r="U225" s="60">
        <f t="shared" si="581"/>
        <v>6.7236328355653508E-11</v>
      </c>
      <c r="V225" s="60">
        <f t="shared" si="582"/>
        <v>5.9585117720868735E-13</v>
      </c>
      <c r="W225" s="60">
        <f t="shared" si="583"/>
        <v>2.6977604669447096E-15</v>
      </c>
      <c r="X225" s="60">
        <f t="shared" si="510"/>
        <v>3.3966952270564193E-10</v>
      </c>
      <c r="Y225" s="60">
        <f t="shared" si="511"/>
        <v>6.7834877293329145E-11</v>
      </c>
      <c r="Z225" s="60"/>
    </row>
    <row r="226" spans="1:26">
      <c r="A226" s="4"/>
      <c r="B226" s="107" t="s">
        <v>169</v>
      </c>
      <c r="C226" s="57">
        <f>'Ind dose in plume'!C25+'Ind dose in plume'!H25+'Ind dose deposit'!C25+'Ind dose food'!W226</f>
        <v>6.1774367443666619E-22</v>
      </c>
      <c r="D226" s="57">
        <f>'Ind dose in plume'!D25+'Ind dose in plume'!I25+'Ind dose deposit'!D25+'Ind dose food'!X226</f>
        <v>1.2280457891291064E-21</v>
      </c>
      <c r="E226" s="57">
        <f>'Ind dose in plume'!E25+'Ind dose in plume'!J25+'Ind dose deposit'!E25+'Ind dose food'!Y226</f>
        <v>3.3339649771679598E-22</v>
      </c>
      <c r="F226" s="57">
        <f>'Ind dose in plume'!F25+'Ind dose in plume'!K25+'Ind dose deposit'!F25+'Ind dose food'!Z226</f>
        <v>1.1581838682644839E-22</v>
      </c>
      <c r="G226" s="57">
        <f>'Ind dose in plume'!G25+'Ind dose in plume'!L25+'Ind dose deposit'!G25+'Ind dose food'!AA226</f>
        <v>6.2764270268138036E-23</v>
      </c>
      <c r="H226" s="60">
        <f t="shared" si="572"/>
        <v>3.7169639390167579E-15</v>
      </c>
      <c r="I226" s="60">
        <f t="shared" si="573"/>
        <v>1.2975146677630866E-14</v>
      </c>
      <c r="J226" s="60">
        <f t="shared" si="574"/>
        <v>8.9026862527905033E-15</v>
      </c>
      <c r="K226" s="60">
        <f t="shared" si="575"/>
        <v>5.3314864393949713E-15</v>
      </c>
      <c r="L226" s="60">
        <f t="shared" si="506"/>
        <v>3.7169639390167579E-15</v>
      </c>
      <c r="M226" s="60">
        <f t="shared" si="507"/>
        <v>2.720931936981634E-14</v>
      </c>
      <c r="N226" s="57">
        <f t="shared" si="576"/>
        <v>5.8206927616970763E-15</v>
      </c>
      <c r="O226" s="57">
        <f t="shared" si="577"/>
        <v>1.3379403227713746E-14</v>
      </c>
      <c r="P226" s="57">
        <f t="shared" si="578"/>
        <v>8.1189305994765492E-15</v>
      </c>
      <c r="Q226" s="57">
        <f t="shared" si="579"/>
        <v>4.189880040781602E-15</v>
      </c>
      <c r="R226" s="57">
        <f t="shared" si="508"/>
        <v>5.8206927616970763E-15</v>
      </c>
      <c r="S226" s="57">
        <f t="shared" si="509"/>
        <v>2.5688213867971896E-14</v>
      </c>
      <c r="T226" s="60">
        <f t="shared" si="580"/>
        <v>1.2422823206667617E-15</v>
      </c>
      <c r="U226" s="60">
        <f t="shared" si="581"/>
        <v>8.094276194952196E-15</v>
      </c>
      <c r="V226" s="60">
        <f t="shared" si="582"/>
        <v>8.7870787658908774E-15</v>
      </c>
      <c r="W226" s="60">
        <f t="shared" si="583"/>
        <v>7.9364857578878475E-15</v>
      </c>
      <c r="X226" s="60">
        <f t="shared" si="510"/>
        <v>1.2422823206667617E-15</v>
      </c>
      <c r="Y226" s="60">
        <f t="shared" si="511"/>
        <v>2.4817840718730921E-14</v>
      </c>
      <c r="Z226" s="60"/>
    </row>
    <row r="227" spans="1:26">
      <c r="A227" s="4" t="s">
        <v>168</v>
      </c>
      <c r="B227" s="107"/>
      <c r="C227" s="57">
        <f>'Ind dose in plume'!C26+'Ind dose in plume'!H26+'Ind dose deposit'!C26+'Ind dose food'!W227</f>
        <v>6.1858655840033899E-15</v>
      </c>
      <c r="D227" s="57">
        <f>'Ind dose in plume'!D26+'Ind dose in plume'!I26+'Ind dose deposit'!D26+'Ind dose food'!X227</f>
        <v>4.2153525569532266E-24</v>
      </c>
      <c r="E227" s="57">
        <f>'Ind dose in plume'!E26+'Ind dose in plume'!J26+'Ind dose deposit'!E26+'Ind dose food'!Y227</f>
        <v>2.7061334276508727E-69</v>
      </c>
      <c r="F227" s="57">
        <f>'Ind dose in plume'!F26+'Ind dose in plume'!K26+'Ind dose deposit'!F26+'Ind dose food'!Z227</f>
        <v>1.9460564826482785E-149</v>
      </c>
      <c r="G227" s="57">
        <f>'Ind dose in plume'!G26+'Ind dose in plume'!L26+'Ind dose deposit'!G26+'Ind dose food'!AA227</f>
        <v>3.2028053687077086E-238</v>
      </c>
      <c r="H227" s="60">
        <f t="shared" si="572"/>
        <v>1.2758737160402407E-17</v>
      </c>
      <c r="I227" s="60">
        <f t="shared" si="573"/>
        <v>1.0531747751842426E-61</v>
      </c>
      <c r="J227" s="60">
        <f t="shared" si="574"/>
        <v>1.4958877230079231E-141</v>
      </c>
      <c r="K227" s="60">
        <f t="shared" si="575"/>
        <v>2.7206105190638948E-230</v>
      </c>
      <c r="L227" s="60">
        <f t="shared" si="506"/>
        <v>1.2758737160402407E-17</v>
      </c>
      <c r="M227" s="60">
        <f t="shared" si="507"/>
        <v>1.0531747751842426E-61</v>
      </c>
      <c r="N227" s="57">
        <f t="shared" si="576"/>
        <v>1.9979932616078839E-17</v>
      </c>
      <c r="O227" s="57">
        <f t="shared" si="577"/>
        <v>1.0859877222613105E-61</v>
      </c>
      <c r="P227" s="57">
        <f t="shared" si="578"/>
        <v>1.364195958708927E-141</v>
      </c>
      <c r="Q227" s="57">
        <f t="shared" si="579"/>
        <v>2.1380588400896081E-230</v>
      </c>
      <c r="R227" s="57">
        <f t="shared" si="508"/>
        <v>1.9979932616078839E-17</v>
      </c>
      <c r="S227" s="57">
        <f t="shared" si="509"/>
        <v>1.0859877222613105E-61</v>
      </c>
      <c r="T227" s="60">
        <f t="shared" si="580"/>
        <v>4.2642204413192974E-18</v>
      </c>
      <c r="U227" s="60">
        <f t="shared" si="581"/>
        <v>6.5700124427837833E-62</v>
      </c>
      <c r="V227" s="60">
        <f t="shared" si="582"/>
        <v>1.4764625949701081E-141</v>
      </c>
      <c r="W227" s="60">
        <f t="shared" si="583"/>
        <v>4.0499187014270604E-230</v>
      </c>
      <c r="X227" s="60">
        <f t="shared" si="510"/>
        <v>4.2642204413192974E-18</v>
      </c>
      <c r="Y227" s="60">
        <f t="shared" si="511"/>
        <v>6.5700124427837833E-62</v>
      </c>
      <c r="Z227" s="60"/>
    </row>
    <row r="228" spans="1:26">
      <c r="A228" s="4"/>
      <c r="B228" s="107" t="s">
        <v>170</v>
      </c>
      <c r="C228" s="57">
        <f>'Ind dose in plume'!C27+'Ind dose in plume'!H27+'Ind dose deposit'!C27+'Ind dose food'!W228</f>
        <v>2.6050135855935439E-14</v>
      </c>
      <c r="D228" s="57">
        <f>'Ind dose in plume'!D27+'Ind dose in plume'!I27+'Ind dose deposit'!D27+'Ind dose food'!X228</f>
        <v>7.5649968406498101E-19</v>
      </c>
      <c r="E228" s="57">
        <f>'Ind dose in plume'!E27+'Ind dose in plume'!J27+'Ind dose deposit'!E27+'Ind dose food'!Y228</f>
        <v>2.940719879646621E-39</v>
      </c>
      <c r="F228" s="57">
        <f>'Ind dose in plume'!F27+'Ind dose in plume'!K27+'Ind dose deposit'!F27+'Ind dose food'!Z228</f>
        <v>8.5720468721175132E-75</v>
      </c>
      <c r="G228" s="57">
        <f>'Ind dose in plume'!G27+'Ind dose in plume'!L27+'Ind dose deposit'!G27+'Ind dose food'!AA228</f>
        <v>5.1726042076094444E-114</v>
      </c>
      <c r="H228" s="60">
        <f t="shared" si="572"/>
        <v>2.2897208479019401E-12</v>
      </c>
      <c r="I228" s="60">
        <f t="shared" si="573"/>
        <v>1.1444712838180976E-31</v>
      </c>
      <c r="J228" s="60">
        <f t="shared" si="574"/>
        <v>6.5891302700521847E-67</v>
      </c>
      <c r="K228" s="60">
        <f t="shared" si="575"/>
        <v>4.3938484541302452E-106</v>
      </c>
      <c r="L228" s="60">
        <f t="shared" si="506"/>
        <v>2.2897208479019401E-12</v>
      </c>
      <c r="M228" s="60">
        <f t="shared" si="507"/>
        <v>1.1444712838180976E-31</v>
      </c>
      <c r="N228" s="57">
        <f t="shared" si="576"/>
        <v>3.5856580220725213E-12</v>
      </c>
      <c r="O228" s="57">
        <f t="shared" si="577"/>
        <v>1.1801286851839606E-31</v>
      </c>
      <c r="P228" s="57">
        <f t="shared" si="578"/>
        <v>6.0090505106473433E-67</v>
      </c>
      <c r="Q228" s="57">
        <f t="shared" si="579"/>
        <v>3.4530141170664941E-106</v>
      </c>
      <c r="R228" s="57">
        <f t="shared" si="508"/>
        <v>3.5856580220725213E-12</v>
      </c>
      <c r="S228" s="57">
        <f t="shared" si="509"/>
        <v>1.1801286851839606E-31</v>
      </c>
      <c r="T228" s="60">
        <f t="shared" si="580"/>
        <v>7.6526965966829726E-13</v>
      </c>
      <c r="U228" s="60">
        <f t="shared" si="581"/>
        <v>7.1395467801421882E-32</v>
      </c>
      <c r="V228" s="60">
        <f t="shared" si="582"/>
        <v>6.5035658943407265E-67</v>
      </c>
      <c r="W228" s="60">
        <f t="shared" si="583"/>
        <v>6.540711689867778E-106</v>
      </c>
      <c r="X228" s="60">
        <f t="shared" si="510"/>
        <v>7.6526965966829726E-13</v>
      </c>
      <c r="Y228" s="60">
        <f t="shared" si="511"/>
        <v>7.1395467801421882E-32</v>
      </c>
      <c r="Z228" s="60"/>
    </row>
    <row r="229" spans="1:26">
      <c r="A229" s="4" t="s">
        <v>11</v>
      </c>
      <c r="B229" s="107"/>
      <c r="C229" s="57">
        <f>'Ind dose in plume'!C28+'Ind dose in plume'!H28+'Ind dose deposit'!C28+'Ind dose food'!W229</f>
        <v>1.8090257461506296E-10</v>
      </c>
      <c r="D229" s="57">
        <f>'Ind dose in plume'!D28+'Ind dose in plume'!I28+'Ind dose deposit'!D28+'Ind dose food'!X229</f>
        <v>2.0440641366412003E-11</v>
      </c>
      <c r="E229" s="57">
        <f>'Ind dose in plume'!E28+'Ind dose in plume'!J28+'Ind dose deposit'!E28+'Ind dose food'!Y229</f>
        <v>1.6030279017250317E-12</v>
      </c>
      <c r="F229" s="57">
        <f>'Ind dose in plume'!F28+'Ind dose in plume'!K28+'Ind dose deposit'!F28+'Ind dose food'!Z229</f>
        <v>4.3533609646536764E-13</v>
      </c>
      <c r="G229" s="57">
        <f>'Ind dose in plume'!G28+'Ind dose in plume'!L28+'Ind dose deposit'!G28+'Ind dose food'!AA229</f>
        <v>2.1020455926003513E-13</v>
      </c>
      <c r="H229" s="60">
        <f t="shared" si="572"/>
        <v>6.1868317551260336E-5</v>
      </c>
      <c r="I229" s="60">
        <f t="shared" si="573"/>
        <v>6.2386744598874876E-5</v>
      </c>
      <c r="J229" s="60">
        <f t="shared" si="574"/>
        <v>3.3463259051892264E-5</v>
      </c>
      <c r="K229" s="60">
        <f t="shared" si="575"/>
        <v>1.7855744238020608E-5</v>
      </c>
      <c r="L229" s="60">
        <f t="shared" si="506"/>
        <v>6.1868317551260336E-5</v>
      </c>
      <c r="M229" s="60">
        <f t="shared" si="507"/>
        <v>1.1370574788878773E-4</v>
      </c>
      <c r="N229" s="57">
        <f t="shared" si="576"/>
        <v>9.6884574092547755E-5</v>
      </c>
      <c r="O229" s="57">
        <f t="shared" si="577"/>
        <v>6.4330479862070221E-5</v>
      </c>
      <c r="P229" s="57">
        <f t="shared" si="578"/>
        <v>3.0517292214971644E-5</v>
      </c>
      <c r="Q229" s="57">
        <f t="shared" si="579"/>
        <v>1.4032376757704675E-5</v>
      </c>
      <c r="R229" s="57">
        <f t="shared" si="508"/>
        <v>9.6884574092547755E-5</v>
      </c>
      <c r="S229" s="57">
        <f t="shared" si="509"/>
        <v>1.0888014883474653E-4</v>
      </c>
      <c r="T229" s="60">
        <f t="shared" si="580"/>
        <v>2.0677606337945515E-5</v>
      </c>
      <c r="U229" s="60">
        <f t="shared" si="581"/>
        <v>3.8918676931630571E-5</v>
      </c>
      <c r="V229" s="60">
        <f t="shared" si="582"/>
        <v>3.3028715682328067E-5</v>
      </c>
      <c r="W229" s="60">
        <f t="shared" si="583"/>
        <v>2.6580178239676873E-5</v>
      </c>
      <c r="X229" s="60">
        <f t="shared" si="510"/>
        <v>2.0677606337945515E-5</v>
      </c>
      <c r="Y229" s="60">
        <f t="shared" si="511"/>
        <v>9.8527570853635521E-5</v>
      </c>
      <c r="Z229" s="60"/>
    </row>
    <row r="230" spans="1:26">
      <c r="A230" s="4" t="s">
        <v>12</v>
      </c>
      <c r="B230" s="107"/>
      <c r="C230" s="57">
        <f>'Ind dose in plume'!C29+'Ind dose in plume'!H29+'Ind dose deposit'!C29+'Ind dose food'!W230</f>
        <v>1.0632985768381146E-10</v>
      </c>
      <c r="D230" s="57">
        <f>'Ind dose in plume'!D29+'Ind dose in plume'!I29+'Ind dose deposit'!D29+'Ind dose food'!X230</f>
        <v>1.5963365178000382E-11</v>
      </c>
      <c r="E230" s="57">
        <f>'Ind dose in plume'!E29+'Ind dose in plume'!J29+'Ind dose deposit'!E29+'Ind dose food'!Y230</f>
        <v>1.253458327028738E-12</v>
      </c>
      <c r="F230" s="57">
        <f>'Ind dose in plume'!F29+'Ind dose in plume'!K29+'Ind dose deposit'!F29+'Ind dose food'!Z230</f>
        <v>3.4116423395713606E-13</v>
      </c>
      <c r="G230" s="57">
        <f>'Ind dose in plume'!G29+'Ind dose in plume'!L29+'Ind dose deposit'!G29+'Ind dose food'!AA230</f>
        <v>1.6514245039348883E-13</v>
      </c>
      <c r="H230" s="60">
        <f t="shared" si="572"/>
        <v>4.8316808084218134E-5</v>
      </c>
      <c r="I230" s="60">
        <f t="shared" si="573"/>
        <v>4.878217305483209E-5</v>
      </c>
      <c r="J230" s="60">
        <f t="shared" si="574"/>
        <v>2.6224490072938944E-5</v>
      </c>
      <c r="K230" s="60">
        <f t="shared" si="575"/>
        <v>1.4027960989268457E-5</v>
      </c>
      <c r="L230" s="60">
        <f t="shared" si="506"/>
        <v>4.8316808084218134E-5</v>
      </c>
      <c r="M230" s="60">
        <f t="shared" si="507"/>
        <v>8.9034624117039491E-5</v>
      </c>
      <c r="N230" s="57">
        <f t="shared" si="576"/>
        <v>7.5663175564331814E-5</v>
      </c>
      <c r="O230" s="57">
        <f t="shared" si="577"/>
        <v>5.0302041267088265E-5</v>
      </c>
      <c r="P230" s="57">
        <f t="shared" si="578"/>
        <v>2.3915794498780172E-5</v>
      </c>
      <c r="Q230" s="57">
        <f t="shared" si="579"/>
        <v>1.1024218935923772E-5</v>
      </c>
      <c r="R230" s="57">
        <f t="shared" si="508"/>
        <v>7.5663175564331814E-5</v>
      </c>
      <c r="S230" s="57">
        <f t="shared" si="509"/>
        <v>8.5242054701792217E-5</v>
      </c>
      <c r="T230" s="60">
        <f t="shared" si="580"/>
        <v>1.6148425827868235E-5</v>
      </c>
      <c r="U230" s="60">
        <f t="shared" si="581"/>
        <v>3.0431747085872845E-5</v>
      </c>
      <c r="V230" s="60">
        <f t="shared" si="582"/>
        <v>2.5883947083275976E-5</v>
      </c>
      <c r="W230" s="60">
        <f t="shared" si="583"/>
        <v>2.0882114935318059E-5</v>
      </c>
      <c r="X230" s="60">
        <f t="shared" si="510"/>
        <v>1.6148425827868235E-5</v>
      </c>
      <c r="Y230" s="60">
        <f t="shared" si="511"/>
        <v>7.719780910446687E-5</v>
      </c>
      <c r="Z230" s="60"/>
    </row>
    <row r="231" spans="1:26">
      <c r="B231" s="107" t="s">
        <v>143</v>
      </c>
      <c r="C231" s="57">
        <f>'Ind dose in plume'!C30+'Ind dose in plume'!H30+'Ind dose deposit'!C30+'Ind dose food'!W231</f>
        <v>1.492565430216763E-10</v>
      </c>
      <c r="D231" s="57">
        <f>'Ind dose in plume'!D30+'Ind dose in plume'!I30+'Ind dose deposit'!D30+'Ind dose food'!X231</f>
        <v>5.6744819561271964E-12</v>
      </c>
      <c r="E231" s="57">
        <f>'Ind dose in plume'!E30+'Ind dose in plume'!J30+'Ind dose deposit'!E30+'Ind dose food'!Y231</f>
        <v>4.4556561728502132E-13</v>
      </c>
      <c r="F231" s="57">
        <f>'Ind dose in plume'!F30+'Ind dose in plume'!K30+'Ind dose deposit'!F30+'Ind dose food'!Z231</f>
        <v>1.212733197592756E-13</v>
      </c>
      <c r="G231" s="57">
        <f>'Ind dose in plume'!G30+'Ind dose in plume'!L30+'Ind dose deposit'!G30+'Ind dose food'!AA231</f>
        <v>5.8703026868039521E-14</v>
      </c>
      <c r="H231" s="60">
        <f t="shared" si="572"/>
        <v>1.7175128965251182E-5</v>
      </c>
      <c r="I231" s="60">
        <f t="shared" si="573"/>
        <v>1.7340551800556718E-5</v>
      </c>
      <c r="J231" s="60">
        <f t="shared" si="574"/>
        <v>9.3219940825891226E-6</v>
      </c>
      <c r="K231" s="60">
        <f t="shared" si="575"/>
        <v>4.9865057039828476E-6</v>
      </c>
      <c r="L231" s="60">
        <f t="shared" si="506"/>
        <v>1.7175128965251182E-5</v>
      </c>
      <c r="M231" s="60">
        <f t="shared" si="507"/>
        <v>3.1649051587128688E-5</v>
      </c>
      <c r="N231" s="57">
        <f t="shared" si="576"/>
        <v>2.6895915723007136E-5</v>
      </c>
      <c r="O231" s="57">
        <f t="shared" si="577"/>
        <v>1.7880817881672536E-5</v>
      </c>
      <c r="P231" s="57">
        <f t="shared" si="578"/>
        <v>8.5013243032741007E-6</v>
      </c>
      <c r="Q231" s="57">
        <f t="shared" si="579"/>
        <v>3.91876842600247E-6</v>
      </c>
      <c r="R231" s="57">
        <f t="shared" si="508"/>
        <v>2.6895915723007136E-5</v>
      </c>
      <c r="S231" s="57">
        <f t="shared" si="509"/>
        <v>3.0300910610949107E-5</v>
      </c>
      <c r="T231" s="60">
        <f t="shared" si="580"/>
        <v>5.740265286067647E-6</v>
      </c>
      <c r="U231" s="60">
        <f t="shared" si="581"/>
        <v>1.0817543657410883E-5</v>
      </c>
      <c r="V231" s="60">
        <f t="shared" si="582"/>
        <v>9.2009415959372967E-6</v>
      </c>
      <c r="W231" s="60">
        <f t="shared" si="583"/>
        <v>7.4229451675727185E-6</v>
      </c>
      <c r="X231" s="60">
        <f t="shared" si="510"/>
        <v>5.740265286067647E-6</v>
      </c>
      <c r="Y231" s="60">
        <f t="shared" si="511"/>
        <v>2.74414304209209E-5</v>
      </c>
      <c r="Z231" s="60"/>
    </row>
    <row r="232" spans="1:26">
      <c r="A232" s="4" t="s">
        <v>27</v>
      </c>
      <c r="B232" s="107"/>
      <c r="C232" s="57">
        <f>'Ind dose in plume'!C31+'Ind dose in plume'!H31+'Ind dose deposit'!C31+'Ind dose food'!W232</f>
        <v>1.2385018163364816E-9</v>
      </c>
      <c r="D232" s="57">
        <f>'Ind dose in plume'!D31+'Ind dose in plume'!I31+'Ind dose deposit'!D31+'Ind dose food'!X232</f>
        <v>1.389329593446648E-10</v>
      </c>
      <c r="E232" s="57">
        <f>'Ind dose in plume'!E31+'Ind dose in plume'!J31+'Ind dose deposit'!E31+'Ind dose food'!Y232</f>
        <v>1.0908800620418449E-11</v>
      </c>
      <c r="F232" s="57">
        <f>'Ind dose in plume'!F31+'Ind dose in plume'!K31+'Ind dose deposit'!F31+'Ind dose food'!Z232</f>
        <v>2.9689704823555052E-12</v>
      </c>
      <c r="G232" s="57">
        <f>'Ind dose in plume'!G31+'Ind dose in plume'!L31+'Ind dose deposit'!G31+'Ind dose food'!AA232</f>
        <v>1.4370558334139563E-12</v>
      </c>
      <c r="H232" s="60">
        <f t="shared" si="572"/>
        <v>4.2051265872685589E-4</v>
      </c>
      <c r="I232" s="60">
        <f t="shared" si="573"/>
        <v>4.2454941517470308E-4</v>
      </c>
      <c r="J232" s="60">
        <f t="shared" si="574"/>
        <v>2.2821775904904206E-4</v>
      </c>
      <c r="K232" s="60">
        <f t="shared" si="575"/>
        <v>1.2207014684896833E-4</v>
      </c>
      <c r="L232" s="60">
        <f t="shared" si="506"/>
        <v>4.2051265872685589E-4</v>
      </c>
      <c r="M232" s="60">
        <f t="shared" si="507"/>
        <v>7.7483732107271345E-4</v>
      </c>
      <c r="N232" s="57">
        <f t="shared" si="576"/>
        <v>6.5851459121254812E-4</v>
      </c>
      <c r="O232" s="57">
        <f t="shared" si="577"/>
        <v>4.3777677099443455E-4</v>
      </c>
      <c r="P232" s="57">
        <f t="shared" si="578"/>
        <v>2.0812641203731696E-4</v>
      </c>
      <c r="Q232" s="57">
        <f t="shared" si="579"/>
        <v>9.593183395882615E-5</v>
      </c>
      <c r="R232" s="57">
        <f t="shared" si="508"/>
        <v>6.5851459121254812E-4</v>
      </c>
      <c r="S232" s="57">
        <f t="shared" si="509"/>
        <v>7.4183501699057772E-4</v>
      </c>
      <c r="T232" s="60">
        <f t="shared" si="580"/>
        <v>1.4054358614281766E-4</v>
      </c>
      <c r="U232" s="60">
        <f t="shared" si="581"/>
        <v>2.6484634896296465E-4</v>
      </c>
      <c r="V232" s="60">
        <f t="shared" si="582"/>
        <v>2.2525419492464596E-4</v>
      </c>
      <c r="W232" s="60">
        <f t="shared" si="583"/>
        <v>1.8171442297432866E-4</v>
      </c>
      <c r="X232" s="60">
        <f t="shared" si="510"/>
        <v>1.4054358614281766E-4</v>
      </c>
      <c r="Y232" s="60">
        <f t="shared" si="511"/>
        <v>6.7181496686193921E-4</v>
      </c>
      <c r="Z232" s="60"/>
    </row>
    <row r="233" spans="1:26">
      <c r="A233" s="4" t="s">
        <v>23</v>
      </c>
      <c r="B233" s="107"/>
      <c r="C233" s="57">
        <f>'Ind dose in plume'!C32+'Ind dose in plume'!H32+'Ind dose deposit'!C32+'Ind dose food'!W233</f>
        <v>2.7646564550180489E-9</v>
      </c>
      <c r="D233" s="57">
        <f>'Ind dose in plume'!D32+'Ind dose in plume'!I32+'Ind dose deposit'!D32+'Ind dose food'!X233</f>
        <v>2.7195545858453676E-10</v>
      </c>
      <c r="E233" s="57">
        <f>'Ind dose in plume'!E32+'Ind dose in plume'!J32+'Ind dose deposit'!E32+'Ind dose food'!Y233</f>
        <v>2.1201946973689619E-11</v>
      </c>
      <c r="F233" s="57">
        <f>'Ind dose in plume'!F32+'Ind dose in plume'!K32+'Ind dose deposit'!F32+'Ind dose food'!Z233</f>
        <v>5.6968641402355469E-12</v>
      </c>
      <c r="G233" s="57">
        <f>'Ind dose in plume'!G32+'Ind dose in plume'!L32+'Ind dose deposit'!G32+'Ind dose food'!AA233</f>
        <v>2.7184172452048829E-12</v>
      </c>
      <c r="H233" s="60">
        <f t="shared" si="572"/>
        <v>8.2313594617213122E-4</v>
      </c>
      <c r="I233" s="60">
        <f t="shared" si="573"/>
        <v>8.2513875736228422E-4</v>
      </c>
      <c r="J233" s="60">
        <f t="shared" si="574"/>
        <v>4.3790451114890096E-4</v>
      </c>
      <c r="K233" s="60">
        <f t="shared" si="575"/>
        <v>2.3091489182476275E-4</v>
      </c>
      <c r="L233" s="60">
        <f t="shared" si="506"/>
        <v>8.2313594617213122E-4</v>
      </c>
      <c r="M233" s="60">
        <f t="shared" si="507"/>
        <v>1.493958160335948E-3</v>
      </c>
      <c r="N233" s="57">
        <f t="shared" si="576"/>
        <v>1.2890147772174007E-3</v>
      </c>
      <c r="O233" s="57">
        <f t="shared" si="577"/>
        <v>8.5084696364915585E-4</v>
      </c>
      <c r="P233" s="57">
        <f t="shared" si="578"/>
        <v>3.9935321028540516E-4</v>
      </c>
      <c r="Q233" s="57">
        <f t="shared" si="579"/>
        <v>1.8147015984638063E-4</v>
      </c>
      <c r="R233" s="57">
        <f t="shared" si="508"/>
        <v>1.2890147772174007E-3</v>
      </c>
      <c r="S233" s="57">
        <f t="shared" si="509"/>
        <v>1.4316703337809418E-3</v>
      </c>
      <c r="T233" s="60">
        <f t="shared" si="580"/>
        <v>2.7510819319528934E-4</v>
      </c>
      <c r="U233" s="60">
        <f t="shared" si="581"/>
        <v>5.1474570324236781E-4</v>
      </c>
      <c r="V233" s="60">
        <f t="shared" si="582"/>
        <v>4.3221802073483459E-4</v>
      </c>
      <c r="W233" s="60">
        <f t="shared" si="583"/>
        <v>3.4374142578883046E-4</v>
      </c>
      <c r="X233" s="60">
        <f t="shared" si="510"/>
        <v>2.7510819319528934E-4</v>
      </c>
      <c r="Y233" s="60">
        <f t="shared" si="511"/>
        <v>1.290705149766033E-3</v>
      </c>
      <c r="Z233" s="60"/>
    </row>
    <row r="234" spans="1:26">
      <c r="A234" s="4" t="s">
        <v>29</v>
      </c>
      <c r="B234" s="107"/>
      <c r="C234" s="57">
        <f>'Ind dose in plume'!C33+'Ind dose in plume'!H33+'Ind dose deposit'!C33+'Ind dose food'!W234</f>
        <v>2.6511576943150078E-12</v>
      </c>
      <c r="D234" s="57">
        <f>'Ind dose in plume'!D33+'Ind dose in plume'!I33+'Ind dose deposit'!D33+'Ind dose food'!X234</f>
        <v>1.5956313443229336E-13</v>
      </c>
      <c r="E234" s="57">
        <f>'Ind dose in plume'!E33+'Ind dose in plume'!J33+'Ind dose deposit'!E33+'Ind dose food'!Y234</f>
        <v>1.4297018922058804E-14</v>
      </c>
      <c r="F234" s="57">
        <f>'Ind dose in plume'!F33+'Ind dose in plume'!K33+'Ind dose deposit'!F33+'Ind dose food'!Z234</f>
        <v>2.9695282543720023E-15</v>
      </c>
      <c r="G234" s="57">
        <f>'Ind dose in plume'!G33+'Ind dose in plume'!L33+'Ind dose deposit'!G33+'Ind dose food'!AA234</f>
        <v>9.5204577331732097E-16</v>
      </c>
      <c r="H234" s="60">
        <f t="shared" si="572"/>
        <v>4.8295464381822417E-7</v>
      </c>
      <c r="I234" s="60">
        <f t="shared" si="573"/>
        <v>5.5641231637698575E-7</v>
      </c>
      <c r="J234" s="60">
        <f t="shared" si="574"/>
        <v>2.2826063366851766E-7</v>
      </c>
      <c r="K234" s="60">
        <f t="shared" si="575"/>
        <v>8.0871156606138531E-8</v>
      </c>
      <c r="L234" s="60">
        <f t="shared" si="506"/>
        <v>4.8295464381822417E-7</v>
      </c>
      <c r="M234" s="60">
        <f t="shared" si="507"/>
        <v>8.6554410665164195E-7</v>
      </c>
      <c r="N234" s="57">
        <f t="shared" si="576"/>
        <v>7.5629751744224634E-7</v>
      </c>
      <c r="O234" s="57">
        <f t="shared" si="577"/>
        <v>5.7374802201721333E-7</v>
      </c>
      <c r="P234" s="57">
        <f t="shared" si="578"/>
        <v>2.0816551215273348E-7</v>
      </c>
      <c r="Q234" s="57">
        <f t="shared" si="579"/>
        <v>6.3554591911788749E-8</v>
      </c>
      <c r="R234" s="57">
        <f t="shared" si="508"/>
        <v>7.5629751744224634E-7</v>
      </c>
      <c r="S234" s="57">
        <f t="shared" si="509"/>
        <v>8.454681260817356E-7</v>
      </c>
      <c r="T234" s="60">
        <f t="shared" si="580"/>
        <v>1.6141292343503361E-7</v>
      </c>
      <c r="U234" s="60">
        <f t="shared" si="581"/>
        <v>3.471062854952471E-7</v>
      </c>
      <c r="V234" s="60">
        <f t="shared" si="582"/>
        <v>2.252965127877821E-7</v>
      </c>
      <c r="W234" s="60">
        <f t="shared" si="583"/>
        <v>1.203853352952301E-7</v>
      </c>
      <c r="X234" s="60">
        <f t="shared" si="510"/>
        <v>1.6141292343503361E-7</v>
      </c>
      <c r="Y234" s="60">
        <f t="shared" si="511"/>
        <v>6.9278813357825923E-7</v>
      </c>
      <c r="Z234" s="60"/>
    </row>
    <row r="235" spans="1:26">
      <c r="A235" s="4"/>
      <c r="B235" s="107" t="s">
        <v>30</v>
      </c>
      <c r="C235" s="57">
        <f>'Ind dose in plume'!C34+'Ind dose in plume'!H34+'Ind dose deposit'!C34+'Ind dose food'!W235</f>
        <v>0</v>
      </c>
      <c r="D235" s="57">
        <f>'Ind dose in plume'!D34+'Ind dose in plume'!I34+'Ind dose deposit'!D34+'Ind dose food'!X235</f>
        <v>0</v>
      </c>
      <c r="E235" s="57">
        <f>'Ind dose in plume'!E34+'Ind dose in plume'!J34+'Ind dose deposit'!E34+'Ind dose food'!Y235</f>
        <v>0</v>
      </c>
      <c r="F235" s="57">
        <f>'Ind dose in plume'!F34+'Ind dose in plume'!K34+'Ind dose deposit'!F34+'Ind dose food'!Z235</f>
        <v>0</v>
      </c>
      <c r="G235" s="57">
        <f>'Ind dose in plume'!G34+'Ind dose in plume'!L34+'Ind dose deposit'!G34+'Ind dose food'!AA235</f>
        <v>0</v>
      </c>
      <c r="H235" s="60">
        <f t="shared" si="572"/>
        <v>0</v>
      </c>
      <c r="I235" s="60">
        <f t="shared" si="573"/>
        <v>0</v>
      </c>
      <c r="J235" s="60">
        <f t="shared" si="574"/>
        <v>0</v>
      </c>
      <c r="K235" s="60">
        <f t="shared" si="575"/>
        <v>0</v>
      </c>
      <c r="L235" s="60">
        <f t="shared" si="506"/>
        <v>0</v>
      </c>
      <c r="M235" s="60">
        <f t="shared" si="507"/>
        <v>0</v>
      </c>
      <c r="N235" s="57">
        <f t="shared" si="576"/>
        <v>0</v>
      </c>
      <c r="O235" s="57">
        <f t="shared" si="577"/>
        <v>0</v>
      </c>
      <c r="P235" s="57">
        <f t="shared" si="578"/>
        <v>0</v>
      </c>
      <c r="Q235" s="57">
        <f t="shared" si="579"/>
        <v>0</v>
      </c>
      <c r="R235" s="57">
        <f t="shared" si="508"/>
        <v>0</v>
      </c>
      <c r="S235" s="57">
        <f t="shared" si="509"/>
        <v>0</v>
      </c>
      <c r="T235" s="60">
        <f t="shared" si="580"/>
        <v>0</v>
      </c>
      <c r="U235" s="60">
        <f t="shared" si="581"/>
        <v>0</v>
      </c>
      <c r="V235" s="60">
        <f t="shared" si="582"/>
        <v>0</v>
      </c>
      <c r="W235" s="60">
        <f t="shared" si="583"/>
        <v>0</v>
      </c>
      <c r="X235" s="60">
        <f t="shared" si="510"/>
        <v>0</v>
      </c>
      <c r="Y235" s="60">
        <f t="shared" si="511"/>
        <v>0</v>
      </c>
      <c r="Z235" s="60"/>
    </row>
    <row r="236" spans="1:26">
      <c r="A236" s="4"/>
      <c r="B236" s="107" t="s">
        <v>31</v>
      </c>
      <c r="C236" s="57">
        <f>'Ind dose in plume'!C35+'Ind dose in plume'!H35+'Ind dose deposit'!C35+'Ind dose food'!W236</f>
        <v>0</v>
      </c>
      <c r="D236" s="57">
        <f>'Ind dose in plume'!D35+'Ind dose in plume'!I35+'Ind dose deposit'!D35+'Ind dose food'!X236</f>
        <v>0</v>
      </c>
      <c r="E236" s="57">
        <f>'Ind dose in plume'!E35+'Ind dose in plume'!J35+'Ind dose deposit'!E35+'Ind dose food'!Y236</f>
        <v>0</v>
      </c>
      <c r="F236" s="57">
        <f>'Ind dose in plume'!F35+'Ind dose in plume'!K35+'Ind dose deposit'!F35+'Ind dose food'!Z236</f>
        <v>0</v>
      </c>
      <c r="G236" s="57">
        <f>'Ind dose in plume'!G35+'Ind dose in plume'!L35+'Ind dose deposit'!G35+'Ind dose food'!AA236</f>
        <v>0</v>
      </c>
      <c r="H236" s="60">
        <f t="shared" si="572"/>
        <v>0</v>
      </c>
      <c r="I236" s="60">
        <f t="shared" si="573"/>
        <v>0</v>
      </c>
      <c r="J236" s="60">
        <f t="shared" si="574"/>
        <v>0</v>
      </c>
      <c r="K236" s="60">
        <f t="shared" si="575"/>
        <v>0</v>
      </c>
      <c r="L236" s="60">
        <f t="shared" si="506"/>
        <v>0</v>
      </c>
      <c r="M236" s="60">
        <f t="shared" si="507"/>
        <v>0</v>
      </c>
      <c r="N236" s="57">
        <f t="shared" si="576"/>
        <v>0</v>
      </c>
      <c r="O236" s="57">
        <f t="shared" si="577"/>
        <v>0</v>
      </c>
      <c r="P236" s="57">
        <f t="shared" si="578"/>
        <v>0</v>
      </c>
      <c r="Q236" s="57">
        <f t="shared" si="579"/>
        <v>0</v>
      </c>
      <c r="R236" s="57">
        <f t="shared" si="508"/>
        <v>0</v>
      </c>
      <c r="S236" s="57">
        <f t="shared" si="509"/>
        <v>0</v>
      </c>
      <c r="T236" s="60">
        <f t="shared" si="580"/>
        <v>0</v>
      </c>
      <c r="U236" s="60">
        <f t="shared" si="581"/>
        <v>0</v>
      </c>
      <c r="V236" s="60">
        <f t="shared" si="582"/>
        <v>0</v>
      </c>
      <c r="W236" s="60">
        <f t="shared" si="583"/>
        <v>0</v>
      </c>
      <c r="X236" s="60">
        <f t="shared" si="510"/>
        <v>0</v>
      </c>
      <c r="Y236" s="60">
        <f t="shared" si="511"/>
        <v>0</v>
      </c>
      <c r="Z236" s="60"/>
    </row>
    <row r="237" spans="1:26">
      <c r="A237" s="4"/>
      <c r="B237" s="107" t="s">
        <v>32</v>
      </c>
      <c r="C237" s="57">
        <f>'Ind dose in plume'!C36+'Ind dose in plume'!H36+'Ind dose deposit'!C36+'Ind dose food'!W237</f>
        <v>0</v>
      </c>
      <c r="D237" s="57">
        <f>'Ind dose in plume'!D36+'Ind dose in plume'!I36+'Ind dose deposit'!D36+'Ind dose food'!X237</f>
        <v>0</v>
      </c>
      <c r="E237" s="57">
        <f>'Ind dose in plume'!E36+'Ind dose in plume'!J36+'Ind dose deposit'!E36+'Ind dose food'!Y237</f>
        <v>0</v>
      </c>
      <c r="F237" s="57">
        <f>'Ind dose in plume'!F36+'Ind dose in plume'!K36+'Ind dose deposit'!F36+'Ind dose food'!Z237</f>
        <v>0</v>
      </c>
      <c r="G237" s="57">
        <f>'Ind dose in plume'!G36+'Ind dose in plume'!L36+'Ind dose deposit'!G36+'Ind dose food'!AA237</f>
        <v>0</v>
      </c>
      <c r="H237" s="60">
        <f t="shared" si="572"/>
        <v>0</v>
      </c>
      <c r="I237" s="60">
        <f t="shared" si="573"/>
        <v>0</v>
      </c>
      <c r="J237" s="60">
        <f t="shared" si="574"/>
        <v>0</v>
      </c>
      <c r="K237" s="60">
        <f t="shared" si="575"/>
        <v>0</v>
      </c>
      <c r="L237" s="60">
        <f t="shared" si="506"/>
        <v>0</v>
      </c>
      <c r="M237" s="60">
        <f t="shared" si="507"/>
        <v>0</v>
      </c>
      <c r="N237" s="57">
        <f t="shared" si="576"/>
        <v>0</v>
      </c>
      <c r="O237" s="57">
        <f t="shared" si="577"/>
        <v>0</v>
      </c>
      <c r="P237" s="57">
        <f t="shared" si="578"/>
        <v>0</v>
      </c>
      <c r="Q237" s="57">
        <f t="shared" si="579"/>
        <v>0</v>
      </c>
      <c r="R237" s="57">
        <f t="shared" si="508"/>
        <v>0</v>
      </c>
      <c r="S237" s="57">
        <f t="shared" si="509"/>
        <v>0</v>
      </c>
      <c r="T237" s="60">
        <f t="shared" si="580"/>
        <v>0</v>
      </c>
      <c r="U237" s="60">
        <f t="shared" si="581"/>
        <v>0</v>
      </c>
      <c r="V237" s="60">
        <f t="shared" si="582"/>
        <v>0</v>
      </c>
      <c r="W237" s="60">
        <f t="shared" si="583"/>
        <v>0</v>
      </c>
      <c r="X237" s="60">
        <f t="shared" si="510"/>
        <v>0</v>
      </c>
      <c r="Y237" s="60">
        <f t="shared" si="511"/>
        <v>0</v>
      </c>
      <c r="Z237" s="60"/>
    </row>
    <row r="238" spans="1:26">
      <c r="A238" s="4"/>
      <c r="B238" s="107" t="s">
        <v>33</v>
      </c>
      <c r="C238" s="57">
        <f>'Ind dose in plume'!C37+'Ind dose in plume'!H37+'Ind dose deposit'!C37+'Ind dose food'!W238</f>
        <v>0</v>
      </c>
      <c r="D238" s="57">
        <f>'Ind dose in plume'!D37+'Ind dose in plume'!I37+'Ind dose deposit'!D37+'Ind dose food'!X238</f>
        <v>0</v>
      </c>
      <c r="E238" s="57">
        <f>'Ind dose in plume'!E37+'Ind dose in plume'!J37+'Ind dose deposit'!E37+'Ind dose food'!Y238</f>
        <v>0</v>
      </c>
      <c r="F238" s="57">
        <f>'Ind dose in plume'!F37+'Ind dose in plume'!K37+'Ind dose deposit'!F37+'Ind dose food'!Z238</f>
        <v>0</v>
      </c>
      <c r="G238" s="57">
        <f>'Ind dose in plume'!G37+'Ind dose in plume'!L37+'Ind dose deposit'!G37+'Ind dose food'!AA238</f>
        <v>0</v>
      </c>
      <c r="H238" s="60">
        <f t="shared" si="572"/>
        <v>0</v>
      </c>
      <c r="I238" s="60">
        <f t="shared" si="573"/>
        <v>0</v>
      </c>
      <c r="J238" s="60">
        <f t="shared" si="574"/>
        <v>0</v>
      </c>
      <c r="K238" s="60">
        <f t="shared" si="575"/>
        <v>0</v>
      </c>
      <c r="L238" s="60">
        <f t="shared" si="506"/>
        <v>0</v>
      </c>
      <c r="M238" s="60">
        <f t="shared" si="507"/>
        <v>0</v>
      </c>
      <c r="N238" s="57">
        <f t="shared" si="576"/>
        <v>0</v>
      </c>
      <c r="O238" s="57">
        <f t="shared" si="577"/>
        <v>0</v>
      </c>
      <c r="P238" s="57">
        <f t="shared" si="578"/>
        <v>0</v>
      </c>
      <c r="Q238" s="57">
        <f t="shared" si="579"/>
        <v>0</v>
      </c>
      <c r="R238" s="57">
        <f t="shared" si="508"/>
        <v>0</v>
      </c>
      <c r="S238" s="57">
        <f t="shared" si="509"/>
        <v>0</v>
      </c>
      <c r="T238" s="60">
        <f t="shared" si="580"/>
        <v>0</v>
      </c>
      <c r="U238" s="60">
        <f t="shared" si="581"/>
        <v>0</v>
      </c>
      <c r="V238" s="60">
        <f t="shared" si="582"/>
        <v>0</v>
      </c>
      <c r="W238" s="60">
        <f t="shared" si="583"/>
        <v>0</v>
      </c>
      <c r="X238" s="60">
        <f t="shared" si="510"/>
        <v>0</v>
      </c>
      <c r="Y238" s="60">
        <f t="shared" si="511"/>
        <v>0</v>
      </c>
      <c r="Z238" s="60"/>
    </row>
    <row r="239" spans="1:26">
      <c r="A239" s="4" t="s">
        <v>16</v>
      </c>
      <c r="B239" s="107"/>
      <c r="C239" s="57">
        <f>'Ind dose in plume'!C38+'Ind dose in plume'!H38+'Ind dose deposit'!C38+'Ind dose food'!W239</f>
        <v>2.3223468263991687E-9</v>
      </c>
      <c r="D239" s="57">
        <f>'Ind dose in plume'!D38+'Ind dose in plume'!I38+'Ind dose deposit'!D38+'Ind dose food'!X239</f>
        <v>1.9563479602938136E-10</v>
      </c>
      <c r="E239" s="57">
        <f>'Ind dose in plume'!E38+'Ind dose in plume'!J38+'Ind dose deposit'!E38+'Ind dose food'!Y239</f>
        <v>1.5362807210696852E-11</v>
      </c>
      <c r="F239" s="57">
        <f>'Ind dose in plume'!F38+'Ind dose in plume'!K38+'Ind dose deposit'!F38+'Ind dose food'!Z239</f>
        <v>4.1821001224247688E-12</v>
      </c>
      <c r="G239" s="57">
        <f>'Ind dose in plume'!G38+'Ind dose in plume'!L38+'Ind dose deposit'!G38+'Ind dose food'!AA239</f>
        <v>2.0247327609430615E-12</v>
      </c>
      <c r="H239" s="60">
        <f t="shared" si="572"/>
        <v>5.9213385078564127E-4</v>
      </c>
      <c r="I239" s="60">
        <f t="shared" si="573"/>
        <v>5.9789073461797974E-4</v>
      </c>
      <c r="J239" s="60">
        <f t="shared" si="574"/>
        <v>3.2146817347314453E-4</v>
      </c>
      <c r="K239" s="60">
        <f t="shared" si="575"/>
        <v>1.7199013407229264E-4</v>
      </c>
      <c r="L239" s="60">
        <f t="shared" si="506"/>
        <v>5.9213385078564127E-4</v>
      </c>
      <c r="M239" s="60">
        <f t="shared" si="507"/>
        <v>1.091349042163417E-3</v>
      </c>
      <c r="N239" s="57">
        <f t="shared" si="576"/>
        <v>9.2727001815775742E-4</v>
      </c>
      <c r="O239" s="57">
        <f t="shared" si="577"/>
        <v>6.1651875106421205E-4</v>
      </c>
      <c r="P239" s="57">
        <f t="shared" si="578"/>
        <v>2.9316744589879981E-4</v>
      </c>
      <c r="Q239" s="57">
        <f t="shared" si="579"/>
        <v>1.3516268645759289E-4</v>
      </c>
      <c r="R239" s="57">
        <f t="shared" si="508"/>
        <v>9.2727001815775742E-4</v>
      </c>
      <c r="S239" s="57">
        <f t="shared" si="509"/>
        <v>1.0448488834206048E-3</v>
      </c>
      <c r="T239" s="60">
        <f t="shared" si="580"/>
        <v>1.9790275783356637E-4</v>
      </c>
      <c r="U239" s="60">
        <f t="shared" si="581"/>
        <v>3.7298173659524583E-4</v>
      </c>
      <c r="V239" s="60">
        <f t="shared" si="582"/>
        <v>3.172936887616571E-4</v>
      </c>
      <c r="W239" s="60">
        <f t="shared" si="583"/>
        <v>2.5602564408226739E-4</v>
      </c>
      <c r="X239" s="60">
        <f t="shared" si="510"/>
        <v>1.9790275783356637E-4</v>
      </c>
      <c r="Y239" s="60">
        <f t="shared" si="511"/>
        <v>9.4630106943917021E-4</v>
      </c>
      <c r="Z239" s="60"/>
    </row>
    <row r="240" spans="1:26">
      <c r="A240" s="4" t="s">
        <v>176</v>
      </c>
      <c r="B240" s="107"/>
      <c r="C240" s="57">
        <f>'Ind dose in plume'!C39+'Ind dose in plume'!H39+'Ind dose deposit'!C39+'Ind dose food'!W240</f>
        <v>5.6704055558922547E-9</v>
      </c>
      <c r="D240" s="57">
        <f>'Ind dose in plume'!D39+'Ind dose in plume'!I39+'Ind dose deposit'!D39+'Ind dose food'!X240</f>
        <v>2.3382350769219132E-10</v>
      </c>
      <c r="E240" s="57">
        <f>'Ind dose in plume'!E39+'Ind dose in plume'!J39+'Ind dose deposit'!E39+'Ind dose food'!Y240</f>
        <v>1.836172083429896E-11</v>
      </c>
      <c r="F240" s="57">
        <f>'Ind dose in plume'!F39+'Ind dose in plume'!K39+'Ind dose deposit'!F39+'Ind dose food'!Z240</f>
        <v>4.9984866902427263E-12</v>
      </c>
      <c r="G240" s="57">
        <f>'Ind dose in plume'!G39+'Ind dose in plume'!L39+'Ind dose deposit'!G39+'Ind dose food'!AA240</f>
        <v>2.4199884019183396E-12</v>
      </c>
      <c r="H240" s="60">
        <f t="shared" ref="H240:H245" si="584">D240*VLOOKUP($B$204,Other_pop_inland,3,FALSE)</f>
        <v>7.0772079826325704E-4</v>
      </c>
      <c r="I240" s="60">
        <f t="shared" ref="I240:I245" si="585">E240*VLOOKUP($B$204,Other_pop_inland,4,FALSE)</f>
        <v>7.1460265092861879E-4</v>
      </c>
      <c r="J240" s="60">
        <f t="shared" ref="J240:J245" si="586">F240*VLOOKUP($B$204,Other_pop_inland,5,FALSE)</f>
        <v>3.8422188360007594E-4</v>
      </c>
      <c r="K240" s="60">
        <f t="shared" ref="K240:K245" si="587">G240*VLOOKUP($B$204,Other_pop_inland,6,FALSE)</f>
        <v>2.0556497021634995E-4</v>
      </c>
      <c r="L240" s="60">
        <f t="shared" si="506"/>
        <v>7.0772079826325704E-4</v>
      </c>
      <c r="M240" s="60">
        <f t="shared" si="507"/>
        <v>1.3043895047450448E-3</v>
      </c>
      <c r="N240" s="57">
        <f t="shared" ref="N240:N245" si="588">D240*VLOOKUP($B$204,Other_pop_coastal,3,FALSE)</f>
        <v>1.1082769150682482E-3</v>
      </c>
      <c r="O240" s="57">
        <f t="shared" ref="O240:O245" si="589">E240*VLOOKUP($B$204,Other_pop_coastal,4,FALSE)</f>
        <v>7.3686696974688054E-4</v>
      </c>
      <c r="P240" s="57">
        <f t="shared" ref="P240:P245" si="590">F240*VLOOKUP($B$204,Other_pop_coastal,5,FALSE)</f>
        <v>3.5039657909671822E-4</v>
      </c>
      <c r="Q240" s="57">
        <f t="shared" ref="Q240:Q245" si="591">G240*VLOOKUP($B$204,Other_pop_coastal,6,FALSE)</f>
        <v>1.6154829906893481E-4</v>
      </c>
      <c r="R240" s="57">
        <f t="shared" si="508"/>
        <v>1.1082769150682482E-3</v>
      </c>
      <c r="S240" s="57">
        <f t="shared" si="509"/>
        <v>1.2488118479125337E-3</v>
      </c>
      <c r="T240" s="60">
        <f t="shared" ref="T240:T252" si="592">D240*VLOOKUP($B$204,Other_pop_generic,3,FALSE)</f>
        <v>2.365341849087679E-4</v>
      </c>
      <c r="U240" s="60">
        <f t="shared" ref="U240:U252" si="593">E240*VLOOKUP($B$204,Other_pop_generic,4,FALSE)</f>
        <v>4.4579004538216049E-4</v>
      </c>
      <c r="V240" s="60">
        <f t="shared" ref="V240:V252" si="594">F240*VLOOKUP($B$204,Other_pop_generic,5,FALSE)</f>
        <v>3.7923249892295977E-4</v>
      </c>
      <c r="W240" s="60">
        <f t="shared" ref="W240:W252" si="595">G240*VLOOKUP($B$204,Other_pop_generic,6,FALSE)</f>
        <v>3.0600536585587623E-4</v>
      </c>
      <c r="X240" s="60">
        <f t="shared" si="510"/>
        <v>2.365341849087679E-4</v>
      </c>
      <c r="Y240" s="60">
        <f t="shared" si="511"/>
        <v>1.1310279101609964E-3</v>
      </c>
      <c r="Z240" s="60"/>
    </row>
    <row r="241" spans="1:31">
      <c r="A241" s="4" t="s">
        <v>24</v>
      </c>
      <c r="B241" s="107"/>
      <c r="C241" s="57">
        <f>'Ind dose in plume'!C40+'Ind dose in plume'!H40+'Ind dose deposit'!C40+'Ind dose food'!W241</f>
        <v>1.0015382098883258E-8</v>
      </c>
      <c r="D241" s="57">
        <f>'Ind dose in plume'!D40+'Ind dose in plume'!I40+'Ind dose deposit'!D40+'Ind dose food'!X241</f>
        <v>4.0075211987745337E-10</v>
      </c>
      <c r="E241" s="57">
        <f>'Ind dose in plume'!E40+'Ind dose in plume'!J40+'Ind dose deposit'!E40+'Ind dose food'!Y241</f>
        <v>3.1470312305758306E-11</v>
      </c>
      <c r="F241" s="57">
        <f>'Ind dose in plume'!F40+'Ind dose in plume'!K40+'Ind dose deposit'!F40+'Ind dose food'!Z241</f>
        <v>8.566950163364844E-12</v>
      </c>
      <c r="G241" s="57">
        <f>'Ind dose in plume'!G40+'Ind dose in plume'!L40+'Ind dose deposit'!G40+'Ind dose food'!AA241</f>
        <v>4.1476396356305303E-12</v>
      </c>
      <c r="H241" s="60">
        <f t="shared" si="584"/>
        <v>1.2129687600047729E-3</v>
      </c>
      <c r="I241" s="60">
        <f t="shared" si="585"/>
        <v>1.22476367014786E-3</v>
      </c>
      <c r="J241" s="60">
        <f t="shared" si="586"/>
        <v>6.5852125502332355E-4</v>
      </c>
      <c r="K241" s="60">
        <f t="shared" si="587"/>
        <v>3.5231962991668633E-4</v>
      </c>
      <c r="L241" s="60">
        <f t="shared" si="506"/>
        <v>1.2129687600047729E-3</v>
      </c>
      <c r="M241" s="60">
        <f t="shared" si="507"/>
        <v>2.2356045550878697E-3</v>
      </c>
      <c r="N241" s="57">
        <f t="shared" si="588"/>
        <v>1.8994853319432832E-3</v>
      </c>
      <c r="O241" s="57">
        <f t="shared" si="589"/>
        <v>1.2629226789253409E-3</v>
      </c>
      <c r="P241" s="57">
        <f t="shared" si="590"/>
        <v>6.0054776906675006E-4</v>
      </c>
      <c r="Q241" s="57">
        <f t="shared" si="591"/>
        <v>2.7687906593100225E-4</v>
      </c>
      <c r="R241" s="57">
        <f t="shared" si="508"/>
        <v>1.8994853319432832E-3</v>
      </c>
      <c r="S241" s="57">
        <f t="shared" si="509"/>
        <v>2.140349513923093E-3</v>
      </c>
      <c r="T241" s="60">
        <f t="shared" si="592"/>
        <v>4.0539797286104909E-4</v>
      </c>
      <c r="U241" s="60">
        <f t="shared" si="593"/>
        <v>7.6404341823827664E-4</v>
      </c>
      <c r="V241" s="60">
        <f t="shared" si="594"/>
        <v>6.4996990488005958E-4</v>
      </c>
      <c r="W241" s="60">
        <f t="shared" si="595"/>
        <v>5.2446531691364756E-4</v>
      </c>
      <c r="X241" s="60">
        <f t="shared" si="510"/>
        <v>4.0539797286104909E-4</v>
      </c>
      <c r="Y241" s="60">
        <f t="shared" si="511"/>
        <v>1.938478640031984E-3</v>
      </c>
      <c r="Z241" s="60"/>
    </row>
    <row r="242" spans="1:31">
      <c r="A242" s="4"/>
      <c r="B242" s="107" t="s">
        <v>34</v>
      </c>
      <c r="C242" s="57">
        <f>'Ind dose in plume'!C41+'Ind dose in plume'!H41+'Ind dose deposit'!C41+'Ind dose food'!W242</f>
        <v>1.984518308779391E-9</v>
      </c>
      <c r="D242" s="57">
        <f>'Ind dose in plume'!D41+'Ind dose in plume'!I41+'Ind dose deposit'!D41+'Ind dose food'!X242</f>
        <v>1.8507426552289686E-10</v>
      </c>
      <c r="E242" s="57">
        <f>'Ind dose in plume'!E41+'Ind dose in plume'!J41+'Ind dose deposit'!E41+'Ind dose food'!Y242</f>
        <v>1.4533534938119446E-11</v>
      </c>
      <c r="F242" s="57">
        <f>'Ind dose in plume'!F41+'Ind dose in plume'!K41+'Ind dose deposit'!F41+'Ind dose food'!Z242</f>
        <v>3.9563658696074998E-12</v>
      </c>
      <c r="G242" s="57">
        <f>'Ind dose in plume'!G41+'Ind dose in plume'!L41+'Ind dose deposit'!G41+'Ind dose food'!AA242</f>
        <v>1.9154517746598774E-12</v>
      </c>
      <c r="H242" s="60">
        <f t="shared" si="584"/>
        <v>5.6016996848013995E-4</v>
      </c>
      <c r="I242" s="60">
        <f t="shared" si="585"/>
        <v>5.6561706214069973E-4</v>
      </c>
      <c r="J242" s="60">
        <f t="shared" si="586"/>
        <v>3.0411651382387277E-4</v>
      </c>
      <c r="K242" s="60">
        <f t="shared" si="587"/>
        <v>1.6270730334768733E-4</v>
      </c>
      <c r="L242" s="60">
        <f t="shared" si="506"/>
        <v>5.6016996848013995E-4</v>
      </c>
      <c r="M242" s="60">
        <f t="shared" si="507"/>
        <v>1.0324408793122599E-3</v>
      </c>
      <c r="N242" s="57">
        <f t="shared" si="588"/>
        <v>8.7721520422254749E-4</v>
      </c>
      <c r="O242" s="57">
        <f t="shared" si="589"/>
        <v>5.8323955288319077E-4</v>
      </c>
      <c r="P242" s="57">
        <f t="shared" si="590"/>
        <v>2.7734335455400843E-4</v>
      </c>
      <c r="Q242" s="57">
        <f t="shared" si="591"/>
        <v>1.2786754510872136E-4</v>
      </c>
      <c r="R242" s="57">
        <f t="shared" si="508"/>
        <v>8.7721520422254749E-4</v>
      </c>
      <c r="S242" s="57">
        <f t="shared" si="509"/>
        <v>9.8845045254592053E-4</v>
      </c>
      <c r="T242" s="60">
        <f t="shared" si="592"/>
        <v>1.8721980084515359E-4</v>
      </c>
      <c r="U242" s="60">
        <f t="shared" si="593"/>
        <v>3.528484752651912E-4</v>
      </c>
      <c r="V242" s="60">
        <f t="shared" si="594"/>
        <v>3.0016735231356645E-4</v>
      </c>
      <c r="W242" s="60">
        <f t="shared" si="595"/>
        <v>2.4220716124897439E-4</v>
      </c>
      <c r="X242" s="60">
        <f t="shared" si="510"/>
        <v>1.8721980084515359E-4</v>
      </c>
      <c r="Y242" s="60">
        <f t="shared" si="511"/>
        <v>8.9522298882773203E-4</v>
      </c>
      <c r="Z242" s="60"/>
    </row>
    <row r="243" spans="1:31">
      <c r="A243" s="4"/>
      <c r="B243" s="107" t="s">
        <v>144</v>
      </c>
      <c r="C243" s="57">
        <f>'Ind dose in plume'!C42+'Ind dose in plume'!H42+'Ind dose deposit'!C42+'Ind dose food'!W243</f>
        <v>9.8806245410281884E-12</v>
      </c>
      <c r="D243" s="57">
        <f>'Ind dose in plume'!D42+'Ind dose in plume'!I42+'Ind dose deposit'!D42+'Ind dose food'!X243</f>
        <v>3.7565086795234951E-13</v>
      </c>
      <c r="E243" s="57">
        <f>'Ind dose in plume'!E42+'Ind dose in plume'!J42+'Ind dose deposit'!E42+'Ind dose food'!Y243</f>
        <v>2.9499158073086771E-14</v>
      </c>
      <c r="F243" s="57">
        <f>'Ind dose in plume'!F42+'Ind dose in plume'!K42+'Ind dose deposit'!F42+'Ind dose food'!Z243</f>
        <v>8.0303561851565996E-15</v>
      </c>
      <c r="G243" s="57">
        <f>'Ind dose in plume'!G42+'Ind dose in plume'!L42+'Ind dose deposit'!G42+'Ind dose food'!AA243</f>
        <v>3.8878507481248478E-15</v>
      </c>
      <c r="H243" s="60">
        <f t="shared" si="584"/>
        <v>1.136994029212404E-6</v>
      </c>
      <c r="I243" s="60">
        <f t="shared" si="585"/>
        <v>1.1480501609529562E-6</v>
      </c>
      <c r="J243" s="60">
        <f t="shared" si="586"/>
        <v>6.1727454140536284E-7</v>
      </c>
      <c r="K243" s="60">
        <f t="shared" si="587"/>
        <v>3.30251964269896E-7</v>
      </c>
      <c r="L243" s="60">
        <f t="shared" si="506"/>
        <v>1.136994029212404E-6</v>
      </c>
      <c r="M243" s="60">
        <f t="shared" si="507"/>
        <v>2.0955766666282149E-6</v>
      </c>
      <c r="N243" s="57">
        <f t="shared" si="588"/>
        <v>1.7805103908756531E-6</v>
      </c>
      <c r="O243" s="57">
        <f t="shared" si="589"/>
        <v>1.1838190666092644E-6</v>
      </c>
      <c r="P243" s="57">
        <f t="shared" si="590"/>
        <v>5.6293224541334257E-7</v>
      </c>
      <c r="Q243" s="57">
        <f t="shared" si="591"/>
        <v>2.5953664690937173E-7</v>
      </c>
      <c r="R243" s="57">
        <f t="shared" si="508"/>
        <v>1.7805103908756531E-6</v>
      </c>
      <c r="S243" s="57">
        <f t="shared" si="509"/>
        <v>2.0062879589319784E-6</v>
      </c>
      <c r="T243" s="60">
        <f t="shared" si="592"/>
        <v>3.8000572627774134E-7</v>
      </c>
      <c r="U243" s="60">
        <f t="shared" si="593"/>
        <v>7.161872863012054E-7</v>
      </c>
      <c r="V243" s="60">
        <f t="shared" si="594"/>
        <v>6.0925880812748556E-7</v>
      </c>
      <c r="W243" s="60">
        <f t="shared" si="595"/>
        <v>4.9161524477964482E-7</v>
      </c>
      <c r="X243" s="60">
        <f t="shared" si="510"/>
        <v>3.8000572627774134E-7</v>
      </c>
      <c r="Y243" s="60">
        <f t="shared" si="511"/>
        <v>1.8170613392083358E-6</v>
      </c>
      <c r="Z243" s="60"/>
    </row>
    <row r="244" spans="1:31">
      <c r="A244" s="4"/>
      <c r="B244" s="107" t="s">
        <v>145</v>
      </c>
      <c r="C244" s="57">
        <f>'Ind dose in plume'!C43+'Ind dose in plume'!H43+'Ind dose deposit'!C43+'Ind dose food'!W244</f>
        <v>1.5796492012176482E-8</v>
      </c>
      <c r="D244" s="57">
        <f>'Ind dose in plume'!D43+'Ind dose in plume'!I43+'Ind dose deposit'!D43+'Ind dose food'!X244</f>
        <v>6.0651965337123712E-10</v>
      </c>
      <c r="E244" s="57">
        <f>'Ind dose in plume'!E43+'Ind dose in plume'!J43+'Ind dose deposit'!E43+'Ind dose food'!Y244</f>
        <v>4.7628850764432303E-11</v>
      </c>
      <c r="F244" s="57">
        <f>'Ind dose in plume'!F43+'Ind dose in plume'!K43+'Ind dose deposit'!F43+'Ind dose food'!Z244</f>
        <v>1.2965679745179164E-11</v>
      </c>
      <c r="G244" s="57">
        <f>'Ind dose in plume'!G43+'Ind dose in plume'!L43+'Ind dose deposit'!G43+'Ind dose food'!AA244</f>
        <v>6.2772592566215003E-12</v>
      </c>
      <c r="H244" s="60">
        <f t="shared" si="584"/>
        <v>1.8357716787454595E-3</v>
      </c>
      <c r="I244" s="60">
        <f t="shared" si="585"/>
        <v>1.8536227254566228E-3</v>
      </c>
      <c r="J244" s="60">
        <f t="shared" si="586"/>
        <v>9.9664122414741887E-4</v>
      </c>
      <c r="K244" s="60">
        <f t="shared" si="587"/>
        <v>5.3321933737567094E-4</v>
      </c>
      <c r="L244" s="60">
        <f t="shared" si="506"/>
        <v>1.8357716787454595E-3</v>
      </c>
      <c r="M244" s="60">
        <f t="shared" si="507"/>
        <v>3.3834832869797126E-3</v>
      </c>
      <c r="N244" s="57">
        <f t="shared" si="588"/>
        <v>2.8747825101119472E-3</v>
      </c>
      <c r="O244" s="57">
        <f t="shared" si="589"/>
        <v>1.9113746065540583E-3</v>
      </c>
      <c r="P244" s="57">
        <f t="shared" si="590"/>
        <v>9.0890105544199696E-4</v>
      </c>
      <c r="Q244" s="57">
        <f t="shared" si="591"/>
        <v>4.1904356025758709E-4</v>
      </c>
      <c r="R244" s="57">
        <f t="shared" si="508"/>
        <v>2.8747825101119472E-3</v>
      </c>
      <c r="S244" s="57">
        <f t="shared" si="509"/>
        <v>3.2393192222536426E-3</v>
      </c>
      <c r="T244" s="60">
        <f t="shared" si="592"/>
        <v>6.1355093530702793E-4</v>
      </c>
      <c r="U244" s="60">
        <f t="shared" si="593"/>
        <v>1.1563440995200746E-3</v>
      </c>
      <c r="V244" s="60">
        <f t="shared" si="594"/>
        <v>9.8369915430550629E-4</v>
      </c>
      <c r="W244" s="60">
        <f t="shared" si="595"/>
        <v>7.9375381050254552E-4</v>
      </c>
      <c r="X244" s="60">
        <f t="shared" si="510"/>
        <v>6.1355093530702793E-4</v>
      </c>
      <c r="Y244" s="60">
        <f t="shared" si="511"/>
        <v>2.9337970643281263E-3</v>
      </c>
      <c r="Z244" s="60"/>
    </row>
    <row r="245" spans="1:31">
      <c r="A245" s="4"/>
      <c r="B245" s="107" t="s">
        <v>159</v>
      </c>
      <c r="C245" s="57">
        <f>'Ind dose in plume'!C44+'Ind dose in plume'!H44+'Ind dose deposit'!C44+'Ind dose food'!W245</f>
        <v>6.706039412345577E-11</v>
      </c>
      <c r="D245" s="57">
        <f>'Ind dose in plume'!D44+'Ind dose in plume'!I44+'Ind dose deposit'!D44+'Ind dose food'!X245</f>
        <v>2.5654733848884534E-12</v>
      </c>
      <c r="E245" s="57">
        <f>'Ind dose in plume'!E44+'Ind dose in plume'!J44+'Ind dose deposit'!E44+'Ind dose food'!Y245</f>
        <v>2.0146181300111148E-13</v>
      </c>
      <c r="F245" s="57">
        <f>'Ind dose in plume'!F44+'Ind dose in plume'!K44+'Ind dose deposit'!F44+'Ind dose food'!Z245</f>
        <v>5.4842586086628985E-14</v>
      </c>
      <c r="G245" s="57">
        <f>'Ind dose in plume'!G44+'Ind dose in plume'!L44+'Ind dose deposit'!G44+'Ind dose food'!AA245</f>
        <v>2.6551722542534251E-14</v>
      </c>
      <c r="H245" s="60">
        <f t="shared" si="584"/>
        <v>7.7649971544628864E-6</v>
      </c>
      <c r="I245" s="60">
        <f t="shared" si="585"/>
        <v>7.8405039990891701E-6</v>
      </c>
      <c r="J245" s="60">
        <f t="shared" si="586"/>
        <v>4.2156202533932651E-6</v>
      </c>
      <c r="K245" s="60">
        <f t="shared" si="587"/>
        <v>2.2554257075456101E-6</v>
      </c>
      <c r="L245" s="60">
        <f t="shared" si="506"/>
        <v>7.7649971544628864E-6</v>
      </c>
      <c r="M245" s="60">
        <f t="shared" si="507"/>
        <v>1.4311549960028046E-5</v>
      </c>
      <c r="N245" s="57">
        <f t="shared" si="588"/>
        <v>1.2159833528957124E-5</v>
      </c>
      <c r="O245" s="57">
        <f t="shared" si="589"/>
        <v>8.0847844821026802E-6</v>
      </c>
      <c r="P245" s="57">
        <f t="shared" si="590"/>
        <v>3.8444944929199982E-6</v>
      </c>
      <c r="Q245" s="57">
        <f t="shared" si="591"/>
        <v>1.7724818890439638E-6</v>
      </c>
      <c r="R245" s="57">
        <f t="shared" si="508"/>
        <v>1.2159833528957124E-5</v>
      </c>
      <c r="S245" s="57">
        <f t="shared" si="509"/>
        <v>1.3701760864066643E-5</v>
      </c>
      <c r="T245" s="60">
        <f t="shared" si="592"/>
        <v>2.5952144931405174E-6</v>
      </c>
      <c r="U245" s="60">
        <f t="shared" si="593"/>
        <v>4.8911358347621177E-6</v>
      </c>
      <c r="V245" s="60">
        <f t="shared" si="594"/>
        <v>4.1608775331199093E-6</v>
      </c>
      <c r="W245" s="60">
        <f t="shared" si="595"/>
        <v>3.35744153331115E-6</v>
      </c>
      <c r="X245" s="60">
        <f t="shared" si="510"/>
        <v>2.5952144931405174E-6</v>
      </c>
      <c r="Y245" s="60">
        <f t="shared" si="511"/>
        <v>1.2409454901193177E-5</v>
      </c>
      <c r="Z245" s="60"/>
    </row>
    <row r="246" spans="1:31">
      <c r="A246" s="4" t="s">
        <v>160</v>
      </c>
      <c r="B246" s="107"/>
      <c r="C246" s="57">
        <f>'Ind dose in plume'!C45+'Ind dose in plume'!H45+'Ind dose deposit'!C45+'Ind dose food'!W246</f>
        <v>1.4830815350894121E-9</v>
      </c>
      <c r="D246" s="57">
        <f>'Ind dose in plume'!D45+'Ind dose in plume'!I45+'Ind dose deposit'!D45+'Ind dose food'!X246</f>
        <v>6.8407878599104354E-11</v>
      </c>
      <c r="E246" s="57">
        <f>'Ind dose in plume'!E45+'Ind dose in plume'!J45+'Ind dose deposit'!E45+'Ind dose food'!Y246</f>
        <v>5.3719423372127441E-12</v>
      </c>
      <c r="F246" s="57">
        <f>'Ind dose in plume'!F45+'Ind dose in plume'!K45+'Ind dose deposit'!F45+'Ind dose food'!Z246</f>
        <v>1.4623674816253998E-12</v>
      </c>
      <c r="G246" s="57">
        <f>'Ind dose in plume'!G45+'Ind dose in plume'!L45+'Ind dose deposit'!G45+'Ind dose food'!AA246</f>
        <v>7.0799678726667214E-13</v>
      </c>
      <c r="H246" s="60">
        <f t="shared" ref="H246" si="596">D246*VLOOKUP($B$204,Other_pop_inland,3,FALSE)</f>
        <v>2.0705222895461216E-4</v>
      </c>
      <c r="I246" s="60">
        <f t="shared" ref="I246" si="597">E246*VLOOKUP($B$204,Other_pop_inland,4,FALSE)</f>
        <v>2.0906560280761779E-4</v>
      </c>
      <c r="J246" s="60">
        <f t="shared" ref="J246" si="598">F246*VLOOKUP($B$204,Other_pop_inland,5,FALSE)</f>
        <v>1.1240873950958265E-4</v>
      </c>
      <c r="K246" s="60">
        <f t="shared" ref="K246" si="599">G246*VLOOKUP($B$204,Other_pop_inland,6,FALSE)</f>
        <v>6.0140510744751915E-5</v>
      </c>
      <c r="L246" s="60">
        <f t="shared" ref="L246" si="600">H246</f>
        <v>2.0705222895461216E-4</v>
      </c>
      <c r="M246" s="60">
        <f t="shared" ref="M246" si="601">SUM(I246:K246)</f>
        <v>3.8161485306195236E-4</v>
      </c>
      <c r="N246" s="57">
        <f t="shared" ref="N246" si="602">D246*VLOOKUP($B$204,Other_pop_coastal,3,FALSE)</f>
        <v>3.2423973709256996E-4</v>
      </c>
      <c r="O246" s="57">
        <f t="shared" ref="O246" si="603">E246*VLOOKUP($B$204,Other_pop_coastal,4,FALSE)</f>
        <v>2.155792971366161E-4</v>
      </c>
      <c r="P246" s="57">
        <f t="shared" ref="P246" si="604">F246*VLOOKUP($B$204,Other_pop_coastal,5,FALSE)</f>
        <v>1.0251273929448844E-4</v>
      </c>
      <c r="Q246" s="57">
        <f t="shared" ref="Q246" si="605">G246*VLOOKUP($B$204,Other_pop_coastal,6,FALSE)</f>
        <v>4.7262902846366979E-5</v>
      </c>
      <c r="R246" s="57">
        <f t="shared" ref="R246" si="606">N246</f>
        <v>3.2423973709256996E-4</v>
      </c>
      <c r="S246" s="57">
        <f t="shared" ref="S246" si="607">SUM(O246:Q246)</f>
        <v>3.6535493927747147E-4</v>
      </c>
      <c r="T246" s="60">
        <f t="shared" si="592"/>
        <v>6.9200919811183994E-5</v>
      </c>
      <c r="U246" s="60">
        <f t="shared" si="593"/>
        <v>1.3042124101043435E-4</v>
      </c>
      <c r="V246" s="60">
        <f t="shared" si="594"/>
        <v>1.1094903493151956E-4</v>
      </c>
      <c r="W246" s="60">
        <f t="shared" si="595"/>
        <v>8.9525559602096657E-5</v>
      </c>
      <c r="X246" s="60">
        <f t="shared" ref="X246" si="608">T246</f>
        <v>6.9200919811183994E-5</v>
      </c>
      <c r="Y246" s="60">
        <f t="shared" ref="Y246" si="609">SUM(U246:W246)</f>
        <v>3.3089583554405056E-4</v>
      </c>
      <c r="Z246" s="60"/>
    </row>
    <row r="247" spans="1:31">
      <c r="A247" s="4" t="s">
        <v>35</v>
      </c>
      <c r="B247" s="107"/>
      <c r="C247" s="57">
        <f>'Ind dose in plume'!C46+'Ind dose in plume'!H46+'Ind dose deposit'!C46+'Ind dose food'!W247</f>
        <v>1.2382795568541702E-9</v>
      </c>
      <c r="D247" s="57">
        <f>'Ind dose in plume'!D46+'Ind dose in plume'!I46+'Ind dose deposit'!D46+'Ind dose food'!X247</f>
        <v>5.8119322912877608E-11</v>
      </c>
      <c r="E247" s="57">
        <f>'Ind dose in plume'!E46+'Ind dose in plume'!J46+'Ind dose deposit'!E46+'Ind dose food'!Y247</f>
        <v>4.5640014172002623E-12</v>
      </c>
      <c r="F247" s="57">
        <f>'Ind dose in plume'!F46+'Ind dose in plume'!K46+'Ind dose deposit'!F46+'Ind dose food'!Z247</f>
        <v>1.242427221781888E-12</v>
      </c>
      <c r="G247" s="57">
        <f>'Ind dose in plume'!G46+'Ind dose in plume'!L46+'Ind dose deposit'!G46+'Ind dose food'!AA247</f>
        <v>6.0151399169813286E-13</v>
      </c>
      <c r="H247" s="60">
        <f t="shared" ref="H247:H252" si="610">D247*VLOOKUP($B$204,Other_pop_inland,3,FALSE)</f>
        <v>1.7591154119785444E-4</v>
      </c>
      <c r="I247" s="60">
        <f t="shared" ref="I247:I252" si="611">E247*VLOOKUP($B$204,Other_pop_inland,4,FALSE)</f>
        <v>1.7762210530295323E-4</v>
      </c>
      <c r="J247" s="60">
        <f t="shared" ref="J247:J252" si="612">F247*VLOOKUP($B$204,Other_pop_inland,5,FALSE)</f>
        <v>9.5502450435826884E-5</v>
      </c>
      <c r="K247" s="60">
        <f t="shared" ref="K247:K252" si="613">G247*VLOOKUP($B$204,Other_pop_inland,6,FALSE)</f>
        <v>5.1095371238195266E-5</v>
      </c>
      <c r="L247" s="60">
        <f t="shared" si="506"/>
        <v>1.7591154119785444E-4</v>
      </c>
      <c r="M247" s="60">
        <f t="shared" si="507"/>
        <v>3.2421992697697537E-4</v>
      </c>
      <c r="N247" s="57">
        <f t="shared" ref="N247:N252" si="614">D247*VLOOKUP($B$204,Other_pop_coastal,3,FALSE)</f>
        <v>2.754740297050571E-4</v>
      </c>
      <c r="O247" s="57">
        <f t="shared" ref="O247:O252" si="615">E247*VLOOKUP($B$204,Other_pop_coastal,4,FALSE)</f>
        <v>1.8315613904393757E-4</v>
      </c>
      <c r="P247" s="57">
        <f t="shared" ref="P247:P252" si="616">F247*VLOOKUP($B$204,Other_pop_coastal,5,FALSE)</f>
        <v>8.7094809942941535E-5</v>
      </c>
      <c r="Q247" s="57">
        <f t="shared" ref="Q247:Q252" si="617">G247*VLOOKUP($B$204,Other_pop_coastal,6,FALSE)</f>
        <v>4.0154557000342919E-5</v>
      </c>
      <c r="R247" s="57">
        <f t="shared" si="508"/>
        <v>2.754740297050571E-4</v>
      </c>
      <c r="S247" s="57">
        <f t="shared" si="509"/>
        <v>3.1040550598722199E-4</v>
      </c>
      <c r="T247" s="60">
        <f t="shared" si="592"/>
        <v>5.879309060209638E-5</v>
      </c>
      <c r="U247" s="60">
        <f t="shared" si="593"/>
        <v>1.1080586712207408E-4</v>
      </c>
      <c r="V247" s="60">
        <f t="shared" si="594"/>
        <v>9.4262285616564443E-5</v>
      </c>
      <c r="W247" s="60">
        <f t="shared" si="595"/>
        <v>7.6060905478350638E-5</v>
      </c>
      <c r="X247" s="60">
        <f t="shared" si="510"/>
        <v>5.879309060209638E-5</v>
      </c>
      <c r="Y247" s="60">
        <f t="shared" si="511"/>
        <v>2.8112905821698914E-4</v>
      </c>
      <c r="Z247" s="60"/>
    </row>
    <row r="248" spans="1:31">
      <c r="A248" s="4"/>
      <c r="B248" s="107" t="s">
        <v>36</v>
      </c>
      <c r="C248" s="57">
        <f>'Ind dose in plume'!C47+'Ind dose in plume'!H47+'Ind dose deposit'!C47+'Ind dose food'!W248</f>
        <v>4.6209592341746129E-12</v>
      </c>
      <c r="D248" s="57">
        <f>'Ind dose in plume'!D47+'Ind dose in plume'!I47+'Ind dose deposit'!D47+'Ind dose food'!X248</f>
        <v>3.5561760407772787E-13</v>
      </c>
      <c r="E248" s="57">
        <f>'Ind dose in plume'!E47+'Ind dose in plume'!J47+'Ind dose deposit'!E47+'Ind dose food'!Y248</f>
        <v>2.7925983436267667E-14</v>
      </c>
      <c r="F248" s="57">
        <f>'Ind dose in plume'!F47+'Ind dose in plume'!K47+'Ind dose deposit'!F47+'Ind dose food'!Z248</f>
        <v>7.6021014992438239E-15</v>
      </c>
      <c r="G248" s="57">
        <f>'Ind dose in plume'!G47+'Ind dose in plume'!L47+'Ind dose deposit'!G47+'Ind dose food'!AA248</f>
        <v>3.6805137057012071E-15</v>
      </c>
      <c r="H248" s="60">
        <f t="shared" si="610"/>
        <v>1.0763587336379756E-6</v>
      </c>
      <c r="I248" s="60">
        <f t="shared" si="611"/>
        <v>1.0868252476678873E-6</v>
      </c>
      <c r="J248" s="60">
        <f t="shared" si="612"/>
        <v>5.8435561368206523E-7</v>
      </c>
      <c r="K248" s="60">
        <f t="shared" si="613"/>
        <v>3.126398001302763E-7</v>
      </c>
      <c r="L248" s="60">
        <f t="shared" si="506"/>
        <v>1.0763587336379756E-6</v>
      </c>
      <c r="M248" s="60">
        <f t="shared" si="507"/>
        <v>1.983820661480229E-6</v>
      </c>
      <c r="N248" s="57">
        <f t="shared" si="614"/>
        <v>1.6855567050600188E-6</v>
      </c>
      <c r="O248" s="57">
        <f t="shared" si="615"/>
        <v>1.1206866163353137E-6</v>
      </c>
      <c r="P248" s="57">
        <f t="shared" si="616"/>
        <v>5.3291136384954879E-7</v>
      </c>
      <c r="Q248" s="57">
        <f t="shared" si="617"/>
        <v>2.4569569357630161E-7</v>
      </c>
      <c r="R248" s="57">
        <f t="shared" si="508"/>
        <v>1.6855567050600188E-6</v>
      </c>
      <c r="S248" s="57">
        <f t="shared" si="509"/>
        <v>1.8992936737611641E-6</v>
      </c>
      <c r="T248" s="60">
        <f t="shared" si="592"/>
        <v>3.5974022009140954E-7</v>
      </c>
      <c r="U248" s="60">
        <f t="shared" si="593"/>
        <v>6.7799339374230968E-7</v>
      </c>
      <c r="V248" s="60">
        <f t="shared" si="594"/>
        <v>5.7676735525812067E-7</v>
      </c>
      <c r="W248" s="60">
        <f t="shared" si="595"/>
        <v>4.6539766147551525E-7</v>
      </c>
      <c r="X248" s="60">
        <f t="shared" si="510"/>
        <v>3.5974022009140954E-7</v>
      </c>
      <c r="Y248" s="60">
        <f t="shared" si="511"/>
        <v>1.7201584104759457E-6</v>
      </c>
      <c r="Z248" s="60"/>
    </row>
    <row r="249" spans="1:31">
      <c r="A249" s="4"/>
      <c r="B249" s="107" t="s">
        <v>37</v>
      </c>
      <c r="C249" s="57">
        <f>'Ind dose in plume'!C48+'Ind dose in plume'!H48+'Ind dose deposit'!C48+'Ind dose food'!W249</f>
        <v>7.5113005793332961E-16</v>
      </c>
      <c r="D249" s="57">
        <f>'Ind dose in plume'!D48+'Ind dose in plume'!I48+'Ind dose deposit'!D48+'Ind dose food'!X249</f>
        <v>2.8557168328386892E-17</v>
      </c>
      <c r="E249" s="57">
        <f>'Ind dose in plume'!E48+'Ind dose in plume'!J48+'Ind dose deposit'!E48+'Ind dose food'!Y249</f>
        <v>2.2425408657523378E-18</v>
      </c>
      <c r="F249" s="57">
        <f>'Ind dose in plume'!F48+'Ind dose in plume'!K48+'Ind dose deposit'!F48+'Ind dose food'!Z249</f>
        <v>6.1047172489227384E-19</v>
      </c>
      <c r="G249" s="57">
        <f>'Ind dose in plume'!G48+'Ind dose in plume'!L48+'Ind dose deposit'!G48+'Ind dose food'!AA249</f>
        <v>2.9555637354125878E-19</v>
      </c>
      <c r="H249" s="60">
        <f t="shared" si="610"/>
        <v>8.643485920205069E-11</v>
      </c>
      <c r="I249" s="60">
        <f t="shared" si="611"/>
        <v>8.7275351909769071E-11</v>
      </c>
      <c r="J249" s="60">
        <f t="shared" si="612"/>
        <v>4.6925521774532679E-11</v>
      </c>
      <c r="K249" s="60">
        <f t="shared" si="613"/>
        <v>2.5105920787099467E-11</v>
      </c>
      <c r="L249" s="60">
        <f t="shared" si="506"/>
        <v>8.643485920205069E-11</v>
      </c>
      <c r="M249" s="60">
        <f t="shared" si="507"/>
        <v>1.5930679447140122E-10</v>
      </c>
      <c r="N249" s="57">
        <f t="shared" si="614"/>
        <v>1.3535529737982053E-10</v>
      </c>
      <c r="O249" s="57">
        <f t="shared" si="615"/>
        <v>8.999452214706111E-11</v>
      </c>
      <c r="P249" s="57">
        <f t="shared" si="616"/>
        <v>4.2794393042014543E-11</v>
      </c>
      <c r="Q249" s="57">
        <f t="shared" si="617"/>
        <v>1.9730106717339654E-11</v>
      </c>
      <c r="R249" s="57">
        <f t="shared" si="508"/>
        <v>1.3535529737982053E-10</v>
      </c>
      <c r="S249" s="57">
        <f t="shared" si="509"/>
        <v>1.5251902190641529E-10</v>
      </c>
      <c r="T249" s="60">
        <f t="shared" si="592"/>
        <v>2.8888226853347538E-11</v>
      </c>
      <c r="U249" s="60">
        <f t="shared" si="593"/>
        <v>5.4444918498471015E-11</v>
      </c>
      <c r="V249" s="60">
        <f t="shared" si="594"/>
        <v>4.6316161690422443E-11</v>
      </c>
      <c r="W249" s="60">
        <f t="shared" si="595"/>
        <v>3.7372838706514089E-11</v>
      </c>
      <c r="X249" s="60">
        <f t="shared" si="510"/>
        <v>2.8888226853347538E-11</v>
      </c>
      <c r="Y249" s="60">
        <f t="shared" si="511"/>
        <v>1.3813391889540755E-10</v>
      </c>
      <c r="Z249" s="60"/>
    </row>
    <row r="250" spans="1:31">
      <c r="A250" s="4" t="s">
        <v>15</v>
      </c>
      <c r="B250" s="107"/>
      <c r="C250" s="57">
        <f>'Ind dose in plume'!C49+'Ind dose in plume'!H49+'Ind dose deposit'!C49+'Ind dose food'!W250</f>
        <v>1.9881772253202201E-8</v>
      </c>
      <c r="D250" s="57">
        <f>'Ind dose in plume'!D49+'Ind dose in plume'!I49+'Ind dose deposit'!D49+'Ind dose food'!X250</f>
        <v>7.7886131980842375E-10</v>
      </c>
      <c r="E250" s="57">
        <f>'Ind dose in plume'!E49+'Ind dose in plume'!J49+'Ind dose deposit'!E49+'Ind dose food'!Y250</f>
        <v>6.116251159540341E-11</v>
      </c>
      <c r="F250" s="57">
        <f>'Ind dose in plume'!F49+'Ind dose in plume'!K49+'Ind dose deposit'!F49+'Ind dose food'!Z250</f>
        <v>1.664985323105125E-11</v>
      </c>
      <c r="G250" s="57">
        <f>'Ind dose in plume'!G49+'Ind dose in plume'!L49+'Ind dose deposit'!G49+'Ind dose food'!AA250</f>
        <v>8.0609288140367402E-12</v>
      </c>
      <c r="H250" s="60">
        <f t="shared" si="610"/>
        <v>2.3574034981838562E-3</v>
      </c>
      <c r="I250" s="60">
        <f t="shared" si="611"/>
        <v>2.3803266217774606E-3</v>
      </c>
      <c r="J250" s="60">
        <f t="shared" si="612"/>
        <v>1.2798349513637841E-3</v>
      </c>
      <c r="K250" s="60">
        <f t="shared" si="613"/>
        <v>6.8473245171754972E-4</v>
      </c>
      <c r="L250" s="60">
        <f t="shared" si="506"/>
        <v>2.3574034981838562E-3</v>
      </c>
      <c r="M250" s="60">
        <f t="shared" si="507"/>
        <v>4.3448940248587949E-3</v>
      </c>
      <c r="N250" s="57">
        <f t="shared" si="614"/>
        <v>3.6916477273943966E-3</v>
      </c>
      <c r="O250" s="57">
        <f t="shared" si="615"/>
        <v>2.454488606385244E-3</v>
      </c>
      <c r="P250" s="57">
        <f t="shared" si="616"/>
        <v>1.1671635789310259E-3</v>
      </c>
      <c r="Q250" s="57">
        <f t="shared" si="617"/>
        <v>5.3811387599672633E-4</v>
      </c>
      <c r="R250" s="57">
        <f t="shared" si="508"/>
        <v>3.6916477273943966E-3</v>
      </c>
      <c r="S250" s="57">
        <f t="shared" si="509"/>
        <v>4.159766061312996E-3</v>
      </c>
      <c r="T250" s="60">
        <f t="shared" si="592"/>
        <v>7.8789053015307711E-4</v>
      </c>
      <c r="U250" s="60">
        <f t="shared" si="593"/>
        <v>1.4849174032136835E-3</v>
      </c>
      <c r="V250" s="60">
        <f t="shared" si="594"/>
        <v>1.2632154167455563E-3</v>
      </c>
      <c r="W250" s="60">
        <f t="shared" si="595"/>
        <v>1.0192972284173464E-3</v>
      </c>
      <c r="X250" s="60">
        <f t="shared" si="510"/>
        <v>7.8789053015307711E-4</v>
      </c>
      <c r="Y250" s="60">
        <f t="shared" si="511"/>
        <v>3.7674300483765862E-3</v>
      </c>
      <c r="Z250" s="60"/>
    </row>
    <row r="251" spans="1:31">
      <c r="A251" s="4" t="s">
        <v>22</v>
      </c>
      <c r="B251" s="107"/>
      <c r="C251" s="57">
        <f>'Ind dose in plume'!C50+'Ind dose in plume'!H50+'Ind dose deposit'!C50+'Ind dose food'!W251</f>
        <v>1.9881745727092593E-8</v>
      </c>
      <c r="D251" s="57">
        <f>'Ind dose in plume'!D50+'Ind dose in plume'!I50+'Ind dose deposit'!D50+'Ind dose food'!X251</f>
        <v>7.7885949645867517E-10</v>
      </c>
      <c r="E251" s="57">
        <f>'Ind dose in plume'!E50+'Ind dose in plume'!J50+'Ind dose deposit'!E50+'Ind dose food'!Y251</f>
        <v>6.1162349687939495E-11</v>
      </c>
      <c r="F251" s="57">
        <f>'Ind dose in plume'!F50+'Ind dose in plume'!K50+'Ind dose deposit'!F50+'Ind dose food'!Z251</f>
        <v>1.6649799981668947E-11</v>
      </c>
      <c r="G251" s="57">
        <f>'Ind dose in plume'!G50+'Ind dose in plume'!L50+'Ind dose deposit'!G50+'Ind dose food'!AA251</f>
        <v>8.0608980983959472E-12</v>
      </c>
      <c r="H251" s="60">
        <f t="shared" si="610"/>
        <v>2.3573979793951238E-3</v>
      </c>
      <c r="I251" s="60">
        <f t="shared" si="611"/>
        <v>2.3803203206522031E-3</v>
      </c>
      <c r="J251" s="60">
        <f t="shared" si="612"/>
        <v>1.2798308582093482E-3</v>
      </c>
      <c r="K251" s="60">
        <f t="shared" si="613"/>
        <v>6.8472984258943163E-4</v>
      </c>
      <c r="L251" s="60">
        <f t="shared" si="506"/>
        <v>2.3573979793951238E-3</v>
      </c>
      <c r="M251" s="60">
        <f t="shared" si="507"/>
        <v>4.3448810214509834E-3</v>
      </c>
      <c r="N251" s="57">
        <f t="shared" si="614"/>
        <v>3.6916390850792826E-3</v>
      </c>
      <c r="O251" s="57">
        <f t="shared" si="615"/>
        <v>2.4544821089407293E-3</v>
      </c>
      <c r="P251" s="57">
        <f t="shared" si="616"/>
        <v>1.1671598461209668E-3</v>
      </c>
      <c r="Q251" s="57">
        <f t="shared" si="617"/>
        <v>5.3811182554907916E-4</v>
      </c>
      <c r="R251" s="57">
        <f t="shared" si="508"/>
        <v>3.6916390850792826E-3</v>
      </c>
      <c r="S251" s="57">
        <f t="shared" si="509"/>
        <v>4.1597537806107752E-3</v>
      </c>
      <c r="T251" s="60">
        <f t="shared" si="592"/>
        <v>7.8788868566553676E-4</v>
      </c>
      <c r="U251" s="60">
        <f t="shared" si="593"/>
        <v>1.4849134723873554E-3</v>
      </c>
      <c r="V251" s="60">
        <f t="shared" si="594"/>
        <v>1.263211376743538E-3</v>
      </c>
      <c r="W251" s="60">
        <f t="shared" si="595"/>
        <v>1.01929334445208E-3</v>
      </c>
      <c r="X251" s="60">
        <f t="shared" si="510"/>
        <v>7.8788868566553676E-4</v>
      </c>
      <c r="Y251" s="60">
        <f t="shared" si="511"/>
        <v>3.7674181935829732E-3</v>
      </c>
      <c r="Z251" s="60"/>
    </row>
    <row r="252" spans="1:31">
      <c r="A252" s="4" t="s">
        <v>8</v>
      </c>
      <c r="B252" s="107"/>
      <c r="C252" s="57">
        <f>'Ind dose in plume'!C51+'Ind dose in plume'!H51+'Ind dose deposit'!C51+'Ind dose food'!W252</f>
        <v>1.6705469286676313E-8</v>
      </c>
      <c r="D252" s="57">
        <f>'Ind dose in plume'!D51+'Ind dose in plume'!I51+'Ind dose deposit'!D51+'Ind dose food'!X252</f>
        <v>6.5411278952036919E-10</v>
      </c>
      <c r="E252" s="57">
        <f>'Ind dose in plume'!E51+'Ind dose in plume'!J51+'Ind dose deposit'!E51+'Ind dose food'!Y252</f>
        <v>5.136592395034308E-11</v>
      </c>
      <c r="F252" s="57">
        <f>'Ind dose in plume'!F51+'Ind dose in plume'!K51+'Ind dose deposit'!F51+'Ind dose food'!Z252</f>
        <v>1.3982837892332362E-11</v>
      </c>
      <c r="G252" s="57">
        <f>'Ind dose in plume'!G51+'Ind dose in plume'!L51+'Ind dose deposit'!G51+'Ind dose food'!AA252</f>
        <v>6.7696244538763195E-12</v>
      </c>
      <c r="H252" s="60">
        <f t="shared" si="610"/>
        <v>1.9798232868996576E-3</v>
      </c>
      <c r="I252" s="60">
        <f t="shared" si="611"/>
        <v>1.9990623838342663E-3</v>
      </c>
      <c r="J252" s="60">
        <f t="shared" si="612"/>
        <v>1.074827772084268E-3</v>
      </c>
      <c r="K252" s="60">
        <f t="shared" si="613"/>
        <v>5.7504310687350073E-4</v>
      </c>
      <c r="L252" s="60">
        <f t="shared" si="506"/>
        <v>1.9798232868996576E-3</v>
      </c>
      <c r="M252" s="60">
        <f t="shared" si="507"/>
        <v>3.6489332627920351E-3</v>
      </c>
      <c r="N252" s="57">
        <f t="shared" si="614"/>
        <v>3.1003645083908342E-3</v>
      </c>
      <c r="O252" s="57">
        <f t="shared" si="615"/>
        <v>2.0613456152124921E-3</v>
      </c>
      <c r="P252" s="57">
        <f t="shared" si="616"/>
        <v>9.8020438327891266E-4</v>
      </c>
      <c r="Q252" s="57">
        <f t="shared" si="617"/>
        <v>4.5191180048312048E-4</v>
      </c>
      <c r="R252" s="57">
        <f t="shared" si="508"/>
        <v>3.1003645083908342E-3</v>
      </c>
      <c r="S252" s="57">
        <f t="shared" si="509"/>
        <v>3.4934617989745252E-3</v>
      </c>
      <c r="T252" s="60">
        <f t="shared" si="592"/>
        <v>6.6169581080477468E-4</v>
      </c>
      <c r="U252" s="60">
        <f t="shared" si="593"/>
        <v>1.2470736144809869E-3</v>
      </c>
      <c r="V252" s="60">
        <f t="shared" si="594"/>
        <v>1.0608703962931535E-3</v>
      </c>
      <c r="W252" s="60">
        <f t="shared" si="595"/>
        <v>8.5601294868735151E-4</v>
      </c>
      <c r="X252" s="60">
        <f t="shared" si="510"/>
        <v>6.6169581080477468E-4</v>
      </c>
      <c r="Y252" s="60">
        <f t="shared" si="511"/>
        <v>3.1639569594614919E-3</v>
      </c>
      <c r="Z252" s="60"/>
    </row>
    <row r="254" spans="1:31" s="104" customFormat="1" ht="12.75">
      <c r="A254" s="61" t="s">
        <v>347</v>
      </c>
      <c r="B254" s="61" t="s">
        <v>91</v>
      </c>
      <c r="C254" s="136" t="s">
        <v>103</v>
      </c>
      <c r="D254" s="136"/>
      <c r="E254" s="136"/>
      <c r="F254" s="136"/>
      <c r="G254" s="136"/>
      <c r="H254" s="136" t="s">
        <v>349</v>
      </c>
      <c r="I254" s="136"/>
      <c r="J254" s="136"/>
      <c r="K254" s="136"/>
      <c r="L254" s="136"/>
      <c r="M254" s="136"/>
      <c r="N254" s="136" t="s">
        <v>350</v>
      </c>
      <c r="O254" s="136"/>
      <c r="P254" s="136"/>
      <c r="Q254" s="136"/>
      <c r="R254" s="136"/>
      <c r="S254" s="136"/>
      <c r="T254" s="136" t="s">
        <v>252</v>
      </c>
      <c r="U254" s="136"/>
      <c r="V254" s="136"/>
      <c r="W254" s="136"/>
      <c r="X254" s="136"/>
      <c r="Y254" s="136"/>
      <c r="Z254" s="120"/>
    </row>
    <row r="255" spans="1:31" s="113" customFormat="1" ht="12.75" customHeight="1">
      <c r="A255" s="135" t="s">
        <v>163</v>
      </c>
      <c r="B255" s="135" t="s">
        <v>164</v>
      </c>
      <c r="C255" s="134" t="s">
        <v>200</v>
      </c>
      <c r="D255" s="134"/>
      <c r="E255" s="134"/>
      <c r="F255" s="134"/>
      <c r="G255" s="134"/>
      <c r="H255" s="133" t="s">
        <v>199</v>
      </c>
      <c r="I255" s="133"/>
      <c r="J255" s="133"/>
      <c r="K255" s="133"/>
      <c r="L255" s="133"/>
      <c r="M255" s="133"/>
      <c r="N255" s="134" t="s">
        <v>199</v>
      </c>
      <c r="O255" s="134"/>
      <c r="P255" s="134"/>
      <c r="Q255" s="134"/>
      <c r="R255" s="134"/>
      <c r="S255" s="134"/>
      <c r="T255" s="133" t="s">
        <v>199</v>
      </c>
      <c r="U255" s="133"/>
      <c r="V255" s="133"/>
      <c r="W255" s="133"/>
      <c r="X255" s="133"/>
      <c r="Y255" s="133"/>
      <c r="Z255" s="133"/>
      <c r="AA255" s="53"/>
      <c r="AB255" s="53"/>
      <c r="AC255" s="53"/>
      <c r="AD255" s="53"/>
      <c r="AE255" s="53"/>
    </row>
    <row r="256" spans="1:31" s="113" customFormat="1" ht="22.5">
      <c r="A256" s="135"/>
      <c r="B256" s="135"/>
      <c r="C256" s="62" t="str">
        <f>Other_x_typical &amp; " km"</f>
        <v>5 km</v>
      </c>
      <c r="D256" s="62" t="str">
        <f>Other_x_1 &amp; " km"</f>
        <v>50 km</v>
      </c>
      <c r="E256" s="62" t="str">
        <f>Other_x_2 &amp; " km"</f>
        <v>300 km</v>
      </c>
      <c r="F256" s="62" t="str">
        <f>Other_x_3 &amp; " km"</f>
        <v>750 km</v>
      </c>
      <c r="G256" s="62" t="str">
        <f>Other_x_4 &amp; " km"</f>
        <v>1250 km</v>
      </c>
      <c r="H256" s="82" t="s">
        <v>183</v>
      </c>
      <c r="I256" s="82" t="s">
        <v>104</v>
      </c>
      <c r="J256" s="82" t="s">
        <v>105</v>
      </c>
      <c r="K256" s="82" t="s">
        <v>106</v>
      </c>
      <c r="L256" s="54" t="s">
        <v>107</v>
      </c>
      <c r="M256" s="54" t="s">
        <v>108</v>
      </c>
      <c r="N256" s="62" t="s">
        <v>183</v>
      </c>
      <c r="O256" s="62" t="s">
        <v>104</v>
      </c>
      <c r="P256" s="62" t="s">
        <v>105</v>
      </c>
      <c r="Q256" s="62" t="s">
        <v>106</v>
      </c>
      <c r="R256" s="62" t="s">
        <v>107</v>
      </c>
      <c r="S256" s="62" t="s">
        <v>108</v>
      </c>
      <c r="T256" s="54" t="s">
        <v>183</v>
      </c>
      <c r="U256" s="54" t="s">
        <v>104</v>
      </c>
      <c r="V256" s="54" t="s">
        <v>105</v>
      </c>
      <c r="W256" s="54" t="s">
        <v>106</v>
      </c>
      <c r="X256" s="54" t="s">
        <v>107</v>
      </c>
      <c r="Y256" s="54" t="s">
        <v>108</v>
      </c>
      <c r="Z256" s="53"/>
      <c r="AA256" s="53"/>
      <c r="AB256" s="53"/>
      <c r="AC256" s="53"/>
      <c r="AD256" s="53"/>
      <c r="AE256" s="53"/>
    </row>
    <row r="257" spans="1:26">
      <c r="A257" s="4" t="s">
        <v>53</v>
      </c>
      <c r="B257" s="107"/>
      <c r="C257" s="57">
        <f>'Ind dose in plume'!C6+'Ind dose in plume'!H6+'Ind dose deposit'!C6+'Ind dose food'!W257</f>
        <v>2.5237440379672015E-14</v>
      </c>
      <c r="D257" s="57">
        <f>'Ind dose in plume'!D6+'Ind dose in plume'!I6+'Ind dose deposit'!D6+'Ind dose food'!X257</f>
        <v>1.5923110730082903E-15</v>
      </c>
      <c r="E257" s="57">
        <f>'Ind dose in plume'!E6+'Ind dose in plume'!J6+'Ind dose deposit'!E6+'Ind dose food'!Y257</f>
        <v>1.8541710646412697E-16</v>
      </c>
      <c r="F257" s="57">
        <f>'Ind dose in plume'!F6+'Ind dose in plume'!K6+'Ind dose deposit'!F6+'Ind dose food'!Z257</f>
        <v>6.1723121494373134E-17</v>
      </c>
      <c r="G257" s="57">
        <f>'Ind dose in plume'!G6+'Ind dose in plume'!L6+'Ind dose deposit'!G6+'Ind dose food'!AA257</f>
        <v>3.3422285985988751E-17</v>
      </c>
      <c r="H257" s="60">
        <f t="shared" ref="H257:H262" si="618">D257*VLOOKUP($B$254,Other_pop_inland,3,FALSE)</f>
        <v>0</v>
      </c>
      <c r="I257" s="60">
        <f t="shared" ref="I257:I262" si="619">E257*VLOOKUP($B$254,Other_pop_inland,4,FALSE)</f>
        <v>0</v>
      </c>
      <c r="J257" s="60">
        <f t="shared" ref="J257:J262" si="620">F257*VLOOKUP($B$254,Other_pop_inland,5,FALSE)</f>
        <v>0</v>
      </c>
      <c r="K257" s="60">
        <f t="shared" ref="K257:K262" si="621">G257*VLOOKUP($B$254,Other_pop_inland,6,FALSE)</f>
        <v>0</v>
      </c>
      <c r="L257" s="60">
        <f>H257</f>
        <v>0</v>
      </c>
      <c r="M257" s="60">
        <f>SUM(I257:K257)</f>
        <v>0</v>
      </c>
      <c r="N257" s="57">
        <f t="shared" ref="N257:N262" si="622">D257*VLOOKUP($B$254,Other_pop_coastal,3,FALSE)</f>
        <v>0</v>
      </c>
      <c r="O257" s="57">
        <f t="shared" ref="O257:O262" si="623">E257*VLOOKUP($B$254,Other_pop_coastal,4,FALSE)</f>
        <v>0</v>
      </c>
      <c r="P257" s="57">
        <f t="shared" ref="P257:P262" si="624">F257*VLOOKUP($B$254,Other_pop_coastal,5,FALSE)</f>
        <v>0</v>
      </c>
      <c r="Q257" s="57">
        <f t="shared" ref="Q257:Q262" si="625">G257*VLOOKUP($B$254,Other_pop_coastal,6,FALSE)</f>
        <v>0</v>
      </c>
      <c r="R257" s="57">
        <f>N257</f>
        <v>0</v>
      </c>
      <c r="S257" s="57">
        <f>SUM(O257:Q257)</f>
        <v>0</v>
      </c>
      <c r="T257" s="60">
        <f t="shared" ref="T257:T262" si="626">D257*VLOOKUP($B$254,Other_pop_generic,3,FALSE)</f>
        <v>5.1172011685375965E-9</v>
      </c>
      <c r="U257" s="60">
        <f t="shared" ref="U257:U262" si="627">E257*VLOOKUP($B$254,Other_pop_generic,4,FALSE)</f>
        <v>1.4300973973471583E-8</v>
      </c>
      <c r="V257" s="60">
        <f t="shared" ref="V257:V262" si="628">F257*VLOOKUP($B$254,Other_pop_generic,5,FALSE)</f>
        <v>1.4876943713645979E-8</v>
      </c>
      <c r="W257" s="60">
        <f t="shared" ref="W257:W262" si="629">G257*VLOOKUP($B$254,Other_pop_generic,6,FALSE)</f>
        <v>1.342612663771014E-8</v>
      </c>
      <c r="X257" s="60">
        <f t="shared" ref="X257" si="630">T257</f>
        <v>5.1172011685375965E-9</v>
      </c>
      <c r="Y257" s="60">
        <f t="shared" ref="Y257" si="631">SUM(U257:W257)</f>
        <v>4.2604044324827702E-8</v>
      </c>
      <c r="Z257" s="60"/>
    </row>
    <row r="258" spans="1:26">
      <c r="A258" s="4"/>
      <c r="B258" s="107" t="s">
        <v>38</v>
      </c>
      <c r="C258" s="57">
        <f>'Ind dose in plume'!C7+'Ind dose in plume'!H7+'Ind dose deposit'!C7+'Ind dose food'!W258</f>
        <v>1.1178140362862423E-14</v>
      </c>
      <c r="D258" s="57">
        <f>'Ind dose in plume'!D7+'Ind dose in plume'!I7+'Ind dose deposit'!D7+'Ind dose food'!X258</f>
        <v>2.8210589358758189E-15</v>
      </c>
      <c r="E258" s="57">
        <f>'Ind dose in plume'!E7+'Ind dose in plume'!J7+'Ind dose deposit'!E7+'Ind dose food'!Y258</f>
        <v>3.2849899364616179E-16</v>
      </c>
      <c r="F258" s="57">
        <f>'Ind dose in plume'!F7+'Ind dose in plume'!K7+'Ind dose deposit'!F7+'Ind dose food'!Z258</f>
        <v>1.0935335839427629E-16</v>
      </c>
      <c r="G258" s="57">
        <f>'Ind dose in plume'!G7+'Ind dose in plume'!L7+'Ind dose deposit'!G7+'Ind dose food'!AA258</f>
        <v>5.9213454039504642E-17</v>
      </c>
      <c r="H258" s="60">
        <f t="shared" si="618"/>
        <v>0</v>
      </c>
      <c r="I258" s="60">
        <f t="shared" si="619"/>
        <v>0</v>
      </c>
      <c r="J258" s="60">
        <f t="shared" si="620"/>
        <v>0</v>
      </c>
      <c r="K258" s="60">
        <f t="shared" si="621"/>
        <v>0</v>
      </c>
      <c r="L258" s="60">
        <f t="shared" ref="L258:L302" si="632">H258</f>
        <v>0</v>
      </c>
      <c r="M258" s="60">
        <f t="shared" ref="M258:M302" si="633">SUM(I258:K258)</f>
        <v>0</v>
      </c>
      <c r="N258" s="57">
        <f t="shared" si="622"/>
        <v>0</v>
      </c>
      <c r="O258" s="57">
        <f t="shared" si="623"/>
        <v>0</v>
      </c>
      <c r="P258" s="57">
        <f t="shared" si="624"/>
        <v>0</v>
      </c>
      <c r="Q258" s="57">
        <f t="shared" si="625"/>
        <v>0</v>
      </c>
      <c r="R258" s="57">
        <f t="shared" ref="R258:R302" si="634">N258</f>
        <v>0</v>
      </c>
      <c r="S258" s="57">
        <f t="shared" ref="S258:S302" si="635">SUM(O258:Q258)</f>
        <v>0</v>
      </c>
      <c r="T258" s="60">
        <f t="shared" si="626"/>
        <v>9.0660212868481443E-9</v>
      </c>
      <c r="U258" s="60">
        <f t="shared" si="627"/>
        <v>2.5336688982115416E-8</v>
      </c>
      <c r="V258" s="60">
        <f t="shared" si="628"/>
        <v>2.6357120611246345E-8</v>
      </c>
      <c r="W258" s="60">
        <f t="shared" si="629"/>
        <v>2.3786743160653355E-8</v>
      </c>
      <c r="X258" s="60">
        <f t="shared" ref="X258:X302" si="636">T258</f>
        <v>9.0660212868481443E-9</v>
      </c>
      <c r="Y258" s="60">
        <f t="shared" ref="Y258:Y302" si="637">SUM(U258:W258)</f>
        <v>7.5480552754015113E-8</v>
      </c>
      <c r="Z258" s="60"/>
    </row>
    <row r="259" spans="1:26">
      <c r="A259" s="4"/>
      <c r="B259" s="107" t="s">
        <v>54</v>
      </c>
      <c r="C259" s="57">
        <f>'Ind dose in plume'!C8+'Ind dose in plume'!H8+'Ind dose deposit'!C8+'Ind dose food'!W259</f>
        <v>5.0385718300726634E-15</v>
      </c>
      <c r="D259" s="57">
        <f>'Ind dose in plume'!D8+'Ind dose in plume'!I8+'Ind dose deposit'!D8+'Ind dose food'!X259</f>
        <v>1.2715986401908815E-15</v>
      </c>
      <c r="E259" s="57">
        <f>'Ind dose in plume'!E8+'Ind dose in plume'!J8+'Ind dose deposit'!E8+'Ind dose food'!Y259</f>
        <v>1.4807165788432863E-16</v>
      </c>
      <c r="F259" s="57">
        <f>'Ind dose in plume'!F8+'Ind dose in plume'!K8+'Ind dose deposit'!F8+'Ind dose food'!Z259</f>
        <v>4.9291271467640445E-17</v>
      </c>
      <c r="G259" s="57">
        <f>'Ind dose in plume'!G8+'Ind dose in plume'!L8+'Ind dose deposit'!G8+'Ind dose food'!AA259</f>
        <v>2.6690597165515527E-17</v>
      </c>
      <c r="H259" s="60">
        <f t="shared" si="618"/>
        <v>0</v>
      </c>
      <c r="I259" s="60">
        <f t="shared" si="619"/>
        <v>0</v>
      </c>
      <c r="J259" s="60">
        <f t="shared" si="620"/>
        <v>0</v>
      </c>
      <c r="K259" s="60">
        <f t="shared" si="621"/>
        <v>0</v>
      </c>
      <c r="L259" s="60">
        <f t="shared" si="632"/>
        <v>0</v>
      </c>
      <c r="M259" s="60">
        <f t="shared" si="633"/>
        <v>0</v>
      </c>
      <c r="N259" s="57">
        <f t="shared" si="622"/>
        <v>0</v>
      </c>
      <c r="O259" s="57">
        <f t="shared" si="623"/>
        <v>0</v>
      </c>
      <c r="P259" s="57">
        <f t="shared" si="624"/>
        <v>0</v>
      </c>
      <c r="Q259" s="57">
        <f t="shared" si="625"/>
        <v>0</v>
      </c>
      <c r="R259" s="57">
        <f t="shared" si="634"/>
        <v>0</v>
      </c>
      <c r="S259" s="57">
        <f t="shared" si="635"/>
        <v>0</v>
      </c>
      <c r="T259" s="60">
        <f t="shared" si="626"/>
        <v>4.0865294211652566E-9</v>
      </c>
      <c r="U259" s="60">
        <f t="shared" si="627"/>
        <v>1.1420569363821145E-8</v>
      </c>
      <c r="V259" s="60">
        <f t="shared" si="628"/>
        <v>1.1880531208470737E-8</v>
      </c>
      <c r="W259" s="60">
        <f t="shared" si="629"/>
        <v>1.072192780980171E-8</v>
      </c>
      <c r="X259" s="60">
        <f t="shared" si="636"/>
        <v>4.0865294211652566E-9</v>
      </c>
      <c r="Y259" s="60">
        <f t="shared" si="637"/>
        <v>3.4023028382093593E-8</v>
      </c>
      <c r="Z259" s="60"/>
    </row>
    <row r="260" spans="1:26">
      <c r="A260" s="4" t="s">
        <v>9</v>
      </c>
      <c r="B260" s="107"/>
      <c r="C260" s="57">
        <f>'Ind dose in plume'!C9+'Ind dose in plume'!H9+'Ind dose deposit'!C9+'Ind dose food'!W260</f>
        <v>3.6294194270833454E-12</v>
      </c>
      <c r="D260" s="57">
        <f>'Ind dose in plume'!D9+'Ind dose in plume'!I9+'Ind dose deposit'!D9+'Ind dose food'!X260</f>
        <v>4.8086501638024013E-13</v>
      </c>
      <c r="E260" s="57">
        <f>'Ind dose in plume'!E9+'Ind dose in plume'!J9+'Ind dose deposit'!E9+'Ind dose food'!Y260</f>
        <v>3.9139135059550216E-14</v>
      </c>
      <c r="F260" s="57">
        <f>'Ind dose in plume'!F9+'Ind dose in plume'!K9+'Ind dose deposit'!F9+'Ind dose food'!Z260</f>
        <v>1.0851626487098969E-14</v>
      </c>
      <c r="G260" s="57">
        <f>'Ind dose in plume'!G9+'Ind dose in plume'!L9+'Ind dose deposit'!G9+'Ind dose food'!AA260</f>
        <v>5.3076975942640656E-15</v>
      </c>
      <c r="H260" s="60">
        <f t="shared" si="618"/>
        <v>0</v>
      </c>
      <c r="I260" s="60">
        <f t="shared" si="619"/>
        <v>0</v>
      </c>
      <c r="J260" s="60">
        <f t="shared" si="620"/>
        <v>0</v>
      </c>
      <c r="K260" s="60">
        <f t="shared" si="621"/>
        <v>0</v>
      </c>
      <c r="L260" s="60">
        <f t="shared" si="632"/>
        <v>0</v>
      </c>
      <c r="M260" s="60">
        <f t="shared" si="633"/>
        <v>0</v>
      </c>
      <c r="N260" s="57">
        <f t="shared" si="622"/>
        <v>0</v>
      </c>
      <c r="O260" s="57">
        <f t="shared" si="623"/>
        <v>0</v>
      </c>
      <c r="P260" s="57">
        <f t="shared" si="624"/>
        <v>0</v>
      </c>
      <c r="Q260" s="57">
        <f t="shared" si="625"/>
        <v>0</v>
      </c>
      <c r="R260" s="57">
        <f t="shared" si="634"/>
        <v>0</v>
      </c>
      <c r="S260" s="57">
        <f t="shared" si="635"/>
        <v>0</v>
      </c>
      <c r="T260" s="60">
        <f t="shared" si="626"/>
        <v>1.5453532073233305E-6</v>
      </c>
      <c r="U260" s="60">
        <f t="shared" si="627"/>
        <v>3.0187492540722419E-6</v>
      </c>
      <c r="V260" s="60">
        <f t="shared" si="628"/>
        <v>2.6155358404029918E-6</v>
      </c>
      <c r="W260" s="60">
        <f t="shared" si="629"/>
        <v>2.1321647503445183E-6</v>
      </c>
      <c r="X260" s="60">
        <f t="shared" si="636"/>
        <v>1.5453532073233305E-6</v>
      </c>
      <c r="Y260" s="60">
        <f t="shared" si="637"/>
        <v>7.7664498448197516E-6</v>
      </c>
      <c r="Z260" s="60"/>
    </row>
    <row r="261" spans="1:26">
      <c r="A261" s="4" t="s">
        <v>268</v>
      </c>
      <c r="B261" s="107"/>
      <c r="C261" s="57">
        <f>'Ind dose in plume'!C10+'Ind dose in plume'!H10+'Ind dose deposit'!C10+'Ind dose food'!W261</f>
        <v>7.5536564198865139E-12</v>
      </c>
      <c r="D261" s="57">
        <f>'Ind dose in plume'!D10+'Ind dose in plume'!I10+'Ind dose deposit'!D10+'Ind dose food'!X261</f>
        <v>1.0836521038673163E-12</v>
      </c>
      <c r="E261" s="57">
        <f>'Ind dose in plume'!E10+'Ind dose in plume'!J10+'Ind dose deposit'!E10+'Ind dose food'!Y261</f>
        <v>8.4126794216030922E-14</v>
      </c>
      <c r="F261" s="57">
        <f>'Ind dose in plume'!F10+'Ind dose in plume'!K10+'Ind dose deposit'!F10+'Ind dose food'!Z261</f>
        <v>2.2433351112404546E-14</v>
      </c>
      <c r="G261" s="57">
        <f>'Ind dose in plume'!G10+'Ind dose in plume'!L10+'Ind dose deposit'!G10+'Ind dose food'!AA261</f>
        <v>1.0614692142412011E-14</v>
      </c>
      <c r="H261" s="60">
        <f t="shared" si="618"/>
        <v>0</v>
      </c>
      <c r="I261" s="60">
        <f t="shared" si="619"/>
        <v>0</v>
      </c>
      <c r="J261" s="60">
        <f t="shared" si="620"/>
        <v>0</v>
      </c>
      <c r="K261" s="60">
        <f t="shared" si="621"/>
        <v>0</v>
      </c>
      <c r="L261" s="60">
        <f t="shared" ref="L261" si="638">H261</f>
        <v>0</v>
      </c>
      <c r="M261" s="60">
        <f t="shared" ref="M261" si="639">SUM(I261:K261)</f>
        <v>0</v>
      </c>
      <c r="N261" s="57">
        <f t="shared" si="622"/>
        <v>0</v>
      </c>
      <c r="O261" s="57">
        <f t="shared" si="623"/>
        <v>0</v>
      </c>
      <c r="P261" s="57">
        <f t="shared" si="624"/>
        <v>0</v>
      </c>
      <c r="Q261" s="57">
        <f t="shared" si="625"/>
        <v>0</v>
      </c>
      <c r="R261" s="57">
        <f t="shared" ref="R261" si="640">N261</f>
        <v>0</v>
      </c>
      <c r="S261" s="57">
        <f t="shared" ref="S261" si="641">SUM(O261:Q261)</f>
        <v>0</v>
      </c>
      <c r="T261" s="60">
        <f t="shared" si="626"/>
        <v>3.4825266910451135E-6</v>
      </c>
      <c r="U261" s="60">
        <f t="shared" si="627"/>
        <v>6.4885873666021381E-6</v>
      </c>
      <c r="V261" s="60">
        <f t="shared" si="628"/>
        <v>5.4070451028327295E-6</v>
      </c>
      <c r="W261" s="60">
        <f t="shared" si="629"/>
        <v>4.26404707876879E-6</v>
      </c>
      <c r="X261" s="60">
        <f t="shared" ref="X261" si="642">T261</f>
        <v>3.4825266910451135E-6</v>
      </c>
      <c r="Y261" s="60">
        <f t="shared" ref="Y261" si="643">SUM(U261:W261)</f>
        <v>1.6159679548203657E-5</v>
      </c>
      <c r="Z261" s="60"/>
    </row>
    <row r="262" spans="1:26">
      <c r="A262" s="4" t="s">
        <v>19</v>
      </c>
      <c r="B262" s="107"/>
      <c r="C262" s="57">
        <f>'Ind dose in plume'!C11+'Ind dose in plume'!H11+'Ind dose deposit'!C11+'Ind dose food'!W262</f>
        <v>4.1514665749482462E-14</v>
      </c>
      <c r="D262" s="57">
        <f>'Ind dose in plume'!D11+'Ind dose in plume'!I11+'Ind dose deposit'!D11+'Ind dose food'!X262</f>
        <v>2.4457127441579842E-16</v>
      </c>
      <c r="E262" s="57">
        <f>'Ind dose in plume'!E11+'Ind dose in plume'!J11+'Ind dose deposit'!E11+'Ind dose food'!Y262</f>
        <v>5.4142026507976676E-23</v>
      </c>
      <c r="F262" s="57">
        <f>'Ind dose in plume'!F11+'Ind dose in plume'!K11+'Ind dose deposit'!F11+'Ind dose food'!Z262</f>
        <v>9.0791565916112163E-34</v>
      </c>
      <c r="G262" s="57">
        <f>'Ind dose in plume'!G11+'Ind dose in plume'!L11+'Ind dose deposit'!G11+'Ind dose food'!AA262</f>
        <v>1.7768392090976094E-45</v>
      </c>
      <c r="H262" s="60">
        <f t="shared" si="618"/>
        <v>0</v>
      </c>
      <c r="I262" s="60">
        <f t="shared" si="619"/>
        <v>0</v>
      </c>
      <c r="J262" s="60">
        <f t="shared" si="620"/>
        <v>0</v>
      </c>
      <c r="K262" s="60">
        <f t="shared" si="621"/>
        <v>0</v>
      </c>
      <c r="L262" s="60">
        <f t="shared" si="632"/>
        <v>0</v>
      </c>
      <c r="M262" s="60">
        <f t="shared" si="633"/>
        <v>0</v>
      </c>
      <c r="N262" s="57">
        <f t="shared" si="622"/>
        <v>0</v>
      </c>
      <c r="O262" s="57">
        <f t="shared" si="623"/>
        <v>0</v>
      </c>
      <c r="P262" s="57">
        <f t="shared" si="624"/>
        <v>0</v>
      </c>
      <c r="Q262" s="57">
        <f t="shared" si="625"/>
        <v>0</v>
      </c>
      <c r="R262" s="57">
        <f t="shared" si="634"/>
        <v>0</v>
      </c>
      <c r="S262" s="57">
        <f t="shared" si="635"/>
        <v>0</v>
      </c>
      <c r="T262" s="60">
        <f t="shared" si="626"/>
        <v>7.8597733347844203E-10</v>
      </c>
      <c r="U262" s="60">
        <f t="shared" si="627"/>
        <v>4.1759022494042927E-15</v>
      </c>
      <c r="V262" s="60">
        <f t="shared" si="628"/>
        <v>2.1883225979277692E-25</v>
      </c>
      <c r="W262" s="60">
        <f t="shared" si="629"/>
        <v>7.1377727562364048E-37</v>
      </c>
      <c r="X262" s="60">
        <f t="shared" si="636"/>
        <v>7.8597733347844203E-10</v>
      </c>
      <c r="Y262" s="60">
        <f t="shared" si="637"/>
        <v>4.1759022496231251E-15</v>
      </c>
      <c r="Z262" s="60"/>
    </row>
    <row r="263" spans="1:26">
      <c r="A263" s="4" t="s">
        <v>262</v>
      </c>
      <c r="B263" s="107"/>
      <c r="C263" s="57">
        <f>'Ind dose in plume'!C12+'Ind dose in plume'!H12+'Ind dose deposit'!C12+'Ind dose food'!W263</f>
        <v>1.4907069221128231E-12</v>
      </c>
      <c r="D263" s="57">
        <f>'Ind dose in plume'!D12+'Ind dose in plume'!I12+'Ind dose deposit'!D12+'Ind dose food'!X263</f>
        <v>1.565534923649501E-13</v>
      </c>
      <c r="E263" s="57">
        <f>'Ind dose in plume'!E12+'Ind dose in plume'!J12+'Ind dose deposit'!E12+'Ind dose food'!Y263</f>
        <v>1.2254464196380262E-14</v>
      </c>
      <c r="F263" s="57">
        <f>'Ind dose in plume'!F12+'Ind dose in plume'!K12+'Ind dose deposit'!F12+'Ind dose food'!Z263</f>
        <v>3.3167362063878787E-15</v>
      </c>
      <c r="G263" s="57">
        <f>'Ind dose in plume'!G12+'Ind dose in plume'!L12+'Ind dose deposit'!G12+'Ind dose food'!AA263</f>
        <v>1.5955058189574017E-15</v>
      </c>
      <c r="H263" s="60">
        <f t="shared" ref="H263:H264" si="644">D263*VLOOKUP($B$254,Other_pop_inland,3,FALSE)</f>
        <v>0</v>
      </c>
      <c r="I263" s="60">
        <f t="shared" ref="I263:I264" si="645">E263*VLOOKUP($B$254,Other_pop_inland,4,FALSE)</f>
        <v>0</v>
      </c>
      <c r="J263" s="60">
        <f t="shared" ref="J263:J264" si="646">F263*VLOOKUP($B$254,Other_pop_inland,5,FALSE)</f>
        <v>0</v>
      </c>
      <c r="K263" s="60">
        <f t="shared" ref="K263:K264" si="647">G263*VLOOKUP($B$254,Other_pop_inland,6,FALSE)</f>
        <v>0</v>
      </c>
      <c r="L263" s="60">
        <f t="shared" ref="L263:L264" si="648">H263</f>
        <v>0</v>
      </c>
      <c r="M263" s="60">
        <f t="shared" ref="M263:M264" si="649">SUM(I263:K263)</f>
        <v>0</v>
      </c>
      <c r="N263" s="57">
        <f t="shared" ref="N263:N264" si="650">D263*VLOOKUP($B$254,Other_pop_coastal,3,FALSE)</f>
        <v>0</v>
      </c>
      <c r="O263" s="57">
        <f t="shared" ref="O263:O264" si="651">E263*VLOOKUP($B$254,Other_pop_coastal,4,FALSE)</f>
        <v>0</v>
      </c>
      <c r="P263" s="57">
        <f t="shared" ref="P263:P264" si="652">F263*VLOOKUP($B$254,Other_pop_coastal,5,FALSE)</f>
        <v>0</v>
      </c>
      <c r="Q263" s="57">
        <f t="shared" ref="Q263:Q264" si="653">G263*VLOOKUP($B$254,Other_pop_coastal,6,FALSE)</f>
        <v>0</v>
      </c>
      <c r="R263" s="57">
        <f t="shared" ref="R263:R264" si="654">N263</f>
        <v>0</v>
      </c>
      <c r="S263" s="57">
        <f t="shared" ref="S263:S264" si="655">SUM(O263:Q263)</f>
        <v>0</v>
      </c>
      <c r="T263" s="60">
        <f t="shared" ref="T263:T264" si="656">D263*VLOOKUP($B$254,Other_pop_generic,3,FALSE)</f>
        <v>5.0311508074552797E-7</v>
      </c>
      <c r="U263" s="60">
        <f t="shared" ref="U263:U264" si="657">E263*VLOOKUP($B$254,Other_pop_generic,4,FALSE)</f>
        <v>9.4517046929097455E-7</v>
      </c>
      <c r="V263" s="60">
        <f t="shared" ref="V263:V264" si="658">F263*VLOOKUP($B$254,Other_pop_generic,5,FALSE)</f>
        <v>7.9942324141760085E-7</v>
      </c>
      <c r="W263" s="60">
        <f t="shared" ref="W263:W264" si="659">G263*VLOOKUP($B$254,Other_pop_generic,6,FALSE)</f>
        <v>6.4093351321049022E-7</v>
      </c>
      <c r="X263" s="60">
        <f t="shared" ref="X263:X264" si="660">T263</f>
        <v>5.0311508074552797E-7</v>
      </c>
      <c r="Y263" s="60">
        <f t="shared" ref="Y263:Y264" si="661">SUM(U263:W263)</f>
        <v>2.3855272239190655E-6</v>
      </c>
      <c r="Z263" s="60"/>
    </row>
    <row r="264" spans="1:26">
      <c r="A264" s="4" t="s">
        <v>261</v>
      </c>
      <c r="B264" s="107"/>
      <c r="C264" s="57">
        <f>'Ind dose in plume'!C13+'Ind dose in plume'!H13+'Ind dose deposit'!C13+'Ind dose food'!W264</f>
        <v>6.7072697415023487E-12</v>
      </c>
      <c r="D264" s="57">
        <f>'Ind dose in plume'!D13+'Ind dose in plume'!I13+'Ind dose deposit'!D13+'Ind dose food'!X264</f>
        <v>4.0314527387254566E-13</v>
      </c>
      <c r="E264" s="57">
        <f>'Ind dose in plume'!E13+'Ind dose in plume'!J13+'Ind dose deposit'!E13+'Ind dose food'!Y264</f>
        <v>3.1212992936599764E-14</v>
      </c>
      <c r="F264" s="57">
        <f>'Ind dose in plume'!F13+'Ind dose in plume'!K13+'Ind dose deposit'!F13+'Ind dose food'!Z264</f>
        <v>8.2830085935192583E-15</v>
      </c>
      <c r="G264" s="57">
        <f>'Ind dose in plume'!G13+'Ind dose in plume'!L13+'Ind dose deposit'!G13+'Ind dose food'!AA264</f>
        <v>3.8981641309364113E-15</v>
      </c>
      <c r="H264" s="60">
        <f t="shared" si="644"/>
        <v>0</v>
      </c>
      <c r="I264" s="60">
        <f t="shared" si="645"/>
        <v>0</v>
      </c>
      <c r="J264" s="60">
        <f t="shared" si="646"/>
        <v>0</v>
      </c>
      <c r="K264" s="60">
        <f t="shared" si="647"/>
        <v>0</v>
      </c>
      <c r="L264" s="60">
        <f t="shared" si="648"/>
        <v>0</v>
      </c>
      <c r="M264" s="60">
        <f t="shared" si="649"/>
        <v>0</v>
      </c>
      <c r="N264" s="57">
        <f t="shared" si="650"/>
        <v>0</v>
      </c>
      <c r="O264" s="57">
        <f t="shared" si="651"/>
        <v>0</v>
      </c>
      <c r="P264" s="57">
        <f t="shared" si="652"/>
        <v>0</v>
      </c>
      <c r="Q264" s="57">
        <f t="shared" si="653"/>
        <v>0</v>
      </c>
      <c r="R264" s="57">
        <f t="shared" si="654"/>
        <v>0</v>
      </c>
      <c r="S264" s="57">
        <f t="shared" si="655"/>
        <v>0</v>
      </c>
      <c r="T264" s="60">
        <f t="shared" si="656"/>
        <v>1.2955857065375436E-6</v>
      </c>
      <c r="U264" s="60">
        <f t="shared" si="657"/>
        <v>2.4074164899495231E-6</v>
      </c>
      <c r="V264" s="60">
        <f t="shared" si="658"/>
        <v>1.9964293710690827E-6</v>
      </c>
      <c r="W264" s="60">
        <f t="shared" si="659"/>
        <v>1.5659385267205331E-6</v>
      </c>
      <c r="X264" s="60">
        <f t="shared" si="660"/>
        <v>1.2955857065375436E-6</v>
      </c>
      <c r="Y264" s="60">
        <f t="shared" si="661"/>
        <v>5.9697843877391398E-6</v>
      </c>
      <c r="Z264" s="60"/>
    </row>
    <row r="265" spans="1:26">
      <c r="A265" s="4" t="s">
        <v>10</v>
      </c>
      <c r="B265" s="107"/>
      <c r="C265" s="57">
        <f>'Ind dose in plume'!C14+'Ind dose in plume'!H14+'Ind dose deposit'!C14+'Ind dose food'!W265</f>
        <v>2.4935166354188132E-10</v>
      </c>
      <c r="D265" s="57">
        <f>'Ind dose in plume'!D14+'Ind dose in plume'!I14+'Ind dose deposit'!D14+'Ind dose food'!X265</f>
        <v>1.5544785386697955E-11</v>
      </c>
      <c r="E265" s="57">
        <f>'Ind dose in plume'!E14+'Ind dose in plume'!J14+'Ind dose deposit'!E14+'Ind dose food'!Y265</f>
        <v>1.2200667293482443E-12</v>
      </c>
      <c r="F265" s="57">
        <f>'Ind dose in plume'!F14+'Ind dose in plume'!K14+'Ind dose deposit'!F14+'Ind dose food'!Z265</f>
        <v>3.318190417101406E-13</v>
      </c>
      <c r="G265" s="57">
        <f>'Ind dose in plume'!G14+'Ind dose in plume'!L14+'Ind dose deposit'!G14+'Ind dose food'!AA265</f>
        <v>1.6048089544783021E-13</v>
      </c>
      <c r="H265" s="60">
        <f>D265*VLOOKUP($B$254,Other_pop_inland,3,FALSE)</f>
        <v>0</v>
      </c>
      <c r="I265" s="60">
        <f>E265*VLOOKUP($B$254,Other_pop_inland,4,FALSE)</f>
        <v>0</v>
      </c>
      <c r="J265" s="60">
        <f>F265*VLOOKUP($B$254,Other_pop_inland,5,FALSE)</f>
        <v>0</v>
      </c>
      <c r="K265" s="60">
        <f>G265*VLOOKUP($B$254,Other_pop_inland,6,FALSE)</f>
        <v>0</v>
      </c>
      <c r="L265" s="60">
        <f t="shared" si="632"/>
        <v>0</v>
      </c>
      <c r="M265" s="60">
        <f t="shared" si="633"/>
        <v>0</v>
      </c>
      <c r="N265" s="57">
        <f>D265*VLOOKUP($B$254,Other_pop_coastal,3,FALSE)</f>
        <v>0</v>
      </c>
      <c r="O265" s="57">
        <f>E265*VLOOKUP($B$254,Other_pop_coastal,4,FALSE)</f>
        <v>0</v>
      </c>
      <c r="P265" s="57">
        <f>F265*VLOOKUP($B$254,Other_pop_coastal,5,FALSE)</f>
        <v>0</v>
      </c>
      <c r="Q265" s="57">
        <f>G265*VLOOKUP($B$254,Other_pop_coastal,6,FALSE)</f>
        <v>0</v>
      </c>
      <c r="R265" s="57">
        <f t="shared" si="634"/>
        <v>0</v>
      </c>
      <c r="S265" s="57">
        <f t="shared" si="635"/>
        <v>0</v>
      </c>
      <c r="T265" s="60">
        <f>D265*VLOOKUP($B$254,Other_pop_generic,3,FALSE)</f>
        <v>4.995618965030131E-5</v>
      </c>
      <c r="U265" s="60">
        <f>E265*VLOOKUP($B$254,Other_pop_generic,4,FALSE)</f>
        <v>9.4102118596503767E-5</v>
      </c>
      <c r="V265" s="60">
        <f>F265*VLOOKUP($B$254,Other_pop_generic,5,FALSE)</f>
        <v>7.9977374557891264E-5</v>
      </c>
      <c r="W265" s="60">
        <f>G265*VLOOKUP($B$254,Other_pop_generic,6,FALSE)</f>
        <v>6.4467069251904346E-5</v>
      </c>
      <c r="X265" s="60">
        <f t="shared" si="636"/>
        <v>4.995618965030131E-5</v>
      </c>
      <c r="Y265" s="60">
        <f t="shared" si="637"/>
        <v>2.3854656240629939E-4</v>
      </c>
      <c r="Z265" s="60"/>
    </row>
    <row r="266" spans="1:26">
      <c r="A266" s="4" t="s">
        <v>260</v>
      </c>
      <c r="B266" s="107"/>
      <c r="C266" s="57">
        <f>'Ind dose in plume'!C15+'Ind dose in plume'!H15+'Ind dose deposit'!C15+'Ind dose food'!W266</f>
        <v>3.9927073685727333E-11</v>
      </c>
      <c r="D266" s="57">
        <f>'Ind dose in plume'!D15+'Ind dose in plume'!I15+'Ind dose deposit'!D15+'Ind dose food'!X266</f>
        <v>5.0169108687902214E-12</v>
      </c>
      <c r="E266" s="57">
        <f>'Ind dose in plume'!E15+'Ind dose in plume'!J15+'Ind dose deposit'!E15+'Ind dose food'!Y266</f>
        <v>3.9235208824093126E-13</v>
      </c>
      <c r="F266" s="57">
        <f>'Ind dose in plume'!F15+'Ind dose in plume'!K15+'Ind dose deposit'!F15+'Ind dose food'!Z266</f>
        <v>1.0601980512627036E-13</v>
      </c>
      <c r="G266" s="57">
        <f>'Ind dose in plume'!G15+'Ind dose in plume'!L15+'Ind dose deposit'!G15+'Ind dose food'!AA266</f>
        <v>5.0908522681823754E-14</v>
      </c>
      <c r="H266" s="60">
        <f t="shared" ref="H266" si="662">D266*VLOOKUP($B$254,Other_pop_inland,3,FALSE)</f>
        <v>0</v>
      </c>
      <c r="I266" s="60">
        <f t="shared" ref="I266" si="663">E266*VLOOKUP($B$254,Other_pop_inland,4,FALSE)</f>
        <v>0</v>
      </c>
      <c r="J266" s="60">
        <f t="shared" ref="J266" si="664">F266*VLOOKUP($B$254,Other_pop_inland,5,FALSE)</f>
        <v>0</v>
      </c>
      <c r="K266" s="60">
        <f t="shared" ref="K266" si="665">G266*VLOOKUP($B$254,Other_pop_inland,6,FALSE)</f>
        <v>0</v>
      </c>
      <c r="L266" s="60">
        <f t="shared" ref="L266" si="666">H266</f>
        <v>0</v>
      </c>
      <c r="M266" s="60">
        <f t="shared" ref="M266" si="667">SUM(I266:K266)</f>
        <v>0</v>
      </c>
      <c r="N266" s="57">
        <f t="shared" ref="N266" si="668">D266*VLOOKUP($B$254,Other_pop_coastal,3,FALSE)</f>
        <v>0</v>
      </c>
      <c r="O266" s="57">
        <f t="shared" ref="O266" si="669">E266*VLOOKUP($B$254,Other_pop_coastal,4,FALSE)</f>
        <v>0</v>
      </c>
      <c r="P266" s="57">
        <f t="shared" ref="P266" si="670">F266*VLOOKUP($B$254,Other_pop_coastal,5,FALSE)</f>
        <v>0</v>
      </c>
      <c r="Q266" s="57">
        <f t="shared" ref="Q266" si="671">G266*VLOOKUP($B$254,Other_pop_coastal,6,FALSE)</f>
        <v>0</v>
      </c>
      <c r="R266" s="57">
        <f t="shared" ref="R266" si="672">N266</f>
        <v>0</v>
      </c>
      <c r="S266" s="57">
        <f t="shared" ref="S266" si="673">SUM(O266:Q266)</f>
        <v>0</v>
      </c>
      <c r="T266" s="60">
        <f t="shared" ref="T266" si="674">D266*VLOOKUP($B$254,Other_pop_generic,3,FALSE)</f>
        <v>1.6122818333304792E-5</v>
      </c>
      <c r="U266" s="60">
        <f t="shared" ref="U266" si="675">E266*VLOOKUP($B$254,Other_pop_generic,4,FALSE)</f>
        <v>3.0261592953163462E-5</v>
      </c>
      <c r="V266" s="60">
        <f t="shared" ref="V266" si="676">F266*VLOOKUP($B$254,Other_pop_generic,5,FALSE)</f>
        <v>2.5553644002580563E-5</v>
      </c>
      <c r="W266" s="60">
        <f t="shared" ref="W266" si="677">G266*VLOOKUP($B$254,Other_pop_generic,6,FALSE)</f>
        <v>2.0450554242502817E-5</v>
      </c>
      <c r="X266" s="60">
        <f t="shared" ref="X266" si="678">T266</f>
        <v>1.6122818333304792E-5</v>
      </c>
      <c r="Y266" s="60">
        <f t="shared" ref="Y266" si="679">SUM(U266:W266)</f>
        <v>7.6265791198246841E-5</v>
      </c>
      <c r="Z266" s="60"/>
    </row>
    <row r="267" spans="1:26">
      <c r="A267" s="4" t="s">
        <v>14</v>
      </c>
      <c r="B267" s="107"/>
      <c r="C267" s="57">
        <f>'Ind dose in plume'!C16+'Ind dose in plume'!H16+'Ind dose deposit'!C16+'Ind dose food'!W267</f>
        <v>8.6735976417662379E-17</v>
      </c>
      <c r="D267" s="57">
        <f>'Ind dose in plume'!D16+'Ind dose in plume'!I16+'Ind dose deposit'!D16+'Ind dose food'!X267</f>
        <v>5.4724176732414655E-18</v>
      </c>
      <c r="E267" s="57">
        <f>'Ind dose in plume'!E16+'Ind dose in plume'!J16+'Ind dose deposit'!E16+'Ind dose food'!Y267</f>
        <v>6.3721564538000207E-19</v>
      </c>
      <c r="F267" s="57">
        <f>'Ind dose in plume'!F16+'Ind dose in plume'!K16+'Ind dose deposit'!F16+'Ind dose food'!Z267</f>
        <v>2.1210849831107623E-19</v>
      </c>
      <c r="G267" s="57">
        <f>'Ind dose in plume'!G16+'Ind dose in plume'!L16+'Ind dose deposit'!G16+'Ind dose food'!AA267</f>
        <v>1.1484628669880606E-19</v>
      </c>
      <c r="H267" s="60">
        <f>D267*VLOOKUP($B$254,Other_pop_inland,3,FALSE)</f>
        <v>0</v>
      </c>
      <c r="I267" s="60">
        <f>E267*VLOOKUP($B$254,Other_pop_inland,4,FALSE)</f>
        <v>0</v>
      </c>
      <c r="J267" s="60">
        <f>F267*VLOOKUP($B$254,Other_pop_inland,5,FALSE)</f>
        <v>0</v>
      </c>
      <c r="K267" s="60">
        <f>G267*VLOOKUP($B$254,Other_pop_inland,6,FALSE)</f>
        <v>0</v>
      </c>
      <c r="L267" s="60">
        <f t="shared" si="632"/>
        <v>0</v>
      </c>
      <c r="M267" s="60">
        <f t="shared" si="633"/>
        <v>0</v>
      </c>
      <c r="N267" s="57">
        <f>D267*VLOOKUP($B$254,Other_pop_coastal,3,FALSE)</f>
        <v>0</v>
      </c>
      <c r="O267" s="57">
        <f>E267*VLOOKUP($B$254,Other_pop_coastal,4,FALSE)</f>
        <v>0</v>
      </c>
      <c r="P267" s="57">
        <f>F267*VLOOKUP($B$254,Other_pop_coastal,5,FALSE)</f>
        <v>0</v>
      </c>
      <c r="Q267" s="57">
        <f>G267*VLOOKUP($B$254,Other_pop_coastal,6,FALSE)</f>
        <v>0</v>
      </c>
      <c r="R267" s="57">
        <f t="shared" si="634"/>
        <v>0</v>
      </c>
      <c r="S267" s="57">
        <f t="shared" si="635"/>
        <v>0</v>
      </c>
      <c r="T267" s="60">
        <f>D267*VLOOKUP($B$254,Other_pop_generic,3,FALSE)</f>
        <v>1.7586677997114716E-11</v>
      </c>
      <c r="U267" s="60">
        <f>E267*VLOOKUP($B$254,Other_pop_generic,4,FALSE)</f>
        <v>4.9147592333026623E-11</v>
      </c>
      <c r="V267" s="60">
        <f>F267*VLOOKUP($B$254,Other_pop_generic,5,FALSE)</f>
        <v>5.1123891892724857E-11</v>
      </c>
      <c r="W267" s="60">
        <f>G267*VLOOKUP($B$254,Other_pop_generic,6,FALSE)</f>
        <v>4.613510846431469E-11</v>
      </c>
      <c r="X267" s="60">
        <f t="shared" si="636"/>
        <v>1.7586677997114716E-11</v>
      </c>
      <c r="Y267" s="60">
        <f t="shared" si="637"/>
        <v>1.4640659269006618E-10</v>
      </c>
      <c r="Z267" s="60"/>
    </row>
    <row r="268" spans="1:26">
      <c r="A268" s="4" t="s">
        <v>21</v>
      </c>
      <c r="B268" s="107"/>
      <c r="C268" s="57">
        <f>'Ind dose in plume'!C17+'Ind dose in plume'!H17+'Ind dose deposit'!C17+'Ind dose food'!W268</f>
        <v>2.4627485461954633E-10</v>
      </c>
      <c r="D268" s="57">
        <f>'Ind dose in plume'!D17+'Ind dose in plume'!I17+'Ind dose deposit'!D17+'Ind dose food'!X268</f>
        <v>3.5835660214186398E-11</v>
      </c>
      <c r="E268" s="57">
        <f>'Ind dose in plume'!E17+'Ind dose in plume'!J17+'Ind dose deposit'!E17+'Ind dose food'!Y268</f>
        <v>2.813841685894807E-12</v>
      </c>
      <c r="F268" s="57">
        <f>'Ind dose in plume'!F17+'Ind dose in plume'!K17+'Ind dose deposit'!F17+'Ind dose food'!Z268</f>
        <v>7.6586300500084888E-13</v>
      </c>
      <c r="G268" s="57">
        <f>'Ind dose in plume'!G17+'Ind dose in plume'!L17+'Ind dose deposit'!G17+'Ind dose food'!AA268</f>
        <v>3.7071820741856754E-13</v>
      </c>
      <c r="H268" s="60">
        <f>D268*VLOOKUP($B$254,Other_pop_inland,3,FALSE)</f>
        <v>0</v>
      </c>
      <c r="I268" s="60">
        <f>E268*VLOOKUP($B$254,Other_pop_inland,4,FALSE)</f>
        <v>0</v>
      </c>
      <c r="J268" s="60">
        <f>F268*VLOOKUP($B$254,Other_pop_inland,5,FALSE)</f>
        <v>0</v>
      </c>
      <c r="K268" s="60">
        <f>G268*VLOOKUP($B$254,Other_pop_inland,6,FALSE)</f>
        <v>0</v>
      </c>
      <c r="L268" s="60">
        <f t="shared" si="632"/>
        <v>0</v>
      </c>
      <c r="M268" s="60">
        <f t="shared" si="633"/>
        <v>0</v>
      </c>
      <c r="N268" s="57">
        <f>D268*VLOOKUP($B$254,Other_pop_coastal,3,FALSE)</f>
        <v>0</v>
      </c>
      <c r="O268" s="57">
        <f>E268*VLOOKUP($B$254,Other_pop_coastal,4,FALSE)</f>
        <v>0</v>
      </c>
      <c r="P268" s="57">
        <f>F268*VLOOKUP($B$254,Other_pop_coastal,5,FALSE)</f>
        <v>0</v>
      </c>
      <c r="Q268" s="57">
        <f>G268*VLOOKUP($B$254,Other_pop_coastal,6,FALSE)</f>
        <v>0</v>
      </c>
      <c r="R268" s="57">
        <f t="shared" si="634"/>
        <v>0</v>
      </c>
      <c r="S268" s="57">
        <f t="shared" si="635"/>
        <v>0</v>
      </c>
      <c r="T268" s="60">
        <f>D268*VLOOKUP($B$254,Other_pop_generic,3,FALSE)</f>
        <v>1.1516486032901948E-4</v>
      </c>
      <c r="U268" s="60">
        <f>E268*VLOOKUP($B$254,Other_pop_generic,4,FALSE)</f>
        <v>2.1702785402508956E-4</v>
      </c>
      <c r="V268" s="60">
        <f>F268*VLOOKUP($B$254,Other_pop_generic,5,FALSE)</f>
        <v>1.8459372342016244E-4</v>
      </c>
      <c r="W268" s="60">
        <f>G268*VLOOKUP($B$254,Other_pop_generic,6,FALSE)</f>
        <v>1.4892187810831265E-4</v>
      </c>
      <c r="X268" s="60">
        <f t="shared" si="636"/>
        <v>1.1516486032901948E-4</v>
      </c>
      <c r="Y268" s="60">
        <f t="shared" si="637"/>
        <v>5.5054345555356462E-4</v>
      </c>
      <c r="Z268" s="60"/>
    </row>
    <row r="269" spans="1:26">
      <c r="B269" s="107" t="s">
        <v>146</v>
      </c>
      <c r="C269" s="57">
        <f>'Ind dose in plume'!C18+'Ind dose in plume'!H18+'Ind dose deposit'!C18+'Ind dose food'!W269</f>
        <v>4.8481040627797706E-16</v>
      </c>
      <c r="D269" s="57">
        <f>'Ind dose in plume'!D18+'Ind dose in plume'!I18+'Ind dose deposit'!D18+'Ind dose food'!X269</f>
        <v>1.8431664544835171E-17</v>
      </c>
      <c r="E269" s="57">
        <f>'Ind dose in plume'!E18+'Ind dose in plume'!J18+'Ind dose deposit'!E18+'Ind dose food'!Y269</f>
        <v>1.4472674907257609E-18</v>
      </c>
      <c r="F269" s="57">
        <f>'Ind dose in plume'!F18+'Ind dose in plume'!K18+'Ind dose deposit'!F18+'Ind dose food'!Z269</f>
        <v>3.9391293228879485E-19</v>
      </c>
      <c r="G269" s="57">
        <f>'Ind dose in plume'!G18+'Ind dose in plume'!L18+'Ind dose deposit'!G18+'Ind dose food'!AA269</f>
        <v>1.9067469662793248E-19</v>
      </c>
      <c r="H269" s="60">
        <f>D269*VLOOKUP($B$254,Other_pop_inland,3,FALSE)</f>
        <v>0</v>
      </c>
      <c r="I269" s="60">
        <f>E269*VLOOKUP($B$254,Other_pop_inland,4,FALSE)</f>
        <v>0</v>
      </c>
      <c r="J269" s="60">
        <f>F269*VLOOKUP($B$254,Other_pop_inland,5,FALSE)</f>
        <v>0</v>
      </c>
      <c r="K269" s="60">
        <f>G269*VLOOKUP($B$254,Other_pop_inland,6,FALSE)</f>
        <v>0</v>
      </c>
      <c r="L269" s="60">
        <f t="shared" si="632"/>
        <v>0</v>
      </c>
      <c r="M269" s="60">
        <f t="shared" si="633"/>
        <v>0</v>
      </c>
      <c r="N269" s="57">
        <f>D269*VLOOKUP($B$254,Other_pop_coastal,3,FALSE)</f>
        <v>0</v>
      </c>
      <c r="O269" s="57">
        <f>E269*VLOOKUP($B$254,Other_pop_coastal,4,FALSE)</f>
        <v>0</v>
      </c>
      <c r="P269" s="57">
        <f>F269*VLOOKUP($B$254,Other_pop_coastal,5,FALSE)</f>
        <v>0</v>
      </c>
      <c r="Q269" s="57">
        <f>G269*VLOOKUP($B$254,Other_pop_coastal,6,FALSE)</f>
        <v>0</v>
      </c>
      <c r="R269" s="57">
        <f t="shared" si="634"/>
        <v>0</v>
      </c>
      <c r="S269" s="57">
        <f t="shared" si="635"/>
        <v>0</v>
      </c>
      <c r="T269" s="60">
        <f>D269*VLOOKUP($B$254,Other_pop_generic,3,FALSE)</f>
        <v>5.9233737016430616E-11</v>
      </c>
      <c r="U269" s="60">
        <f>E269*VLOOKUP($B$254,Other_pop_generic,4,FALSE)</f>
        <v>1.1162581011113442E-10</v>
      </c>
      <c r="V269" s="60">
        <f>F269*VLOOKUP($B$254,Other_pop_generic,5,FALSE)</f>
        <v>9.4943683661103823E-11</v>
      </c>
      <c r="W269" s="60">
        <f>G269*VLOOKUP($B$254,Other_pop_generic,6,FALSE)</f>
        <v>7.6596275449464872E-11</v>
      </c>
      <c r="X269" s="60">
        <f t="shared" si="636"/>
        <v>5.9233737016430616E-11</v>
      </c>
      <c r="Y269" s="60">
        <f t="shared" si="637"/>
        <v>2.8316576922170312E-10</v>
      </c>
      <c r="Z269" s="60"/>
    </row>
    <row r="270" spans="1:26">
      <c r="A270" s="4" t="s">
        <v>263</v>
      </c>
      <c r="B270" s="107"/>
      <c r="C270" s="57">
        <f>'Ind dose in plume'!C19+'Ind dose in plume'!H19+'Ind dose deposit'!C19+'Ind dose food'!W270</f>
        <v>2.10156890674178E-11</v>
      </c>
      <c r="D270" s="57">
        <f>'Ind dose in plume'!D19+'Ind dose in plume'!I19+'Ind dose deposit'!D19+'Ind dose food'!X270</f>
        <v>1.9380795319776036E-12</v>
      </c>
      <c r="E270" s="57">
        <f>'Ind dose in plume'!E19+'Ind dose in plume'!J19+'Ind dose deposit'!E19+'Ind dose food'!Y270</f>
        <v>1.5177980469399059E-13</v>
      </c>
      <c r="F270" s="57">
        <f>'Ind dose in plume'!F19+'Ind dose in plume'!K19+'Ind dose deposit'!F19+'Ind dose food'!Z270</f>
        <v>4.1115926752002554E-14</v>
      </c>
      <c r="G270" s="57">
        <f>'Ind dose in plume'!G19+'Ind dose in plume'!L19+'Ind dose deposit'!G19+'Ind dose food'!AA270</f>
        <v>1.9797903343682425E-14</v>
      </c>
      <c r="H270" s="60">
        <f t="shared" ref="H270:H271" si="680">D270*VLOOKUP($B$254,Other_pop_inland,3,FALSE)</f>
        <v>0</v>
      </c>
      <c r="I270" s="60">
        <f t="shared" ref="I270:I271" si="681">E270*VLOOKUP($B$254,Other_pop_inland,4,FALSE)</f>
        <v>0</v>
      </c>
      <c r="J270" s="60">
        <f t="shared" ref="J270:J271" si="682">F270*VLOOKUP($B$254,Other_pop_inland,5,FALSE)</f>
        <v>0</v>
      </c>
      <c r="K270" s="60">
        <f t="shared" ref="K270:K271" si="683">G270*VLOOKUP($B$254,Other_pop_inland,6,FALSE)</f>
        <v>0</v>
      </c>
      <c r="L270" s="60">
        <f t="shared" ref="L270:L271" si="684">H270</f>
        <v>0</v>
      </c>
      <c r="M270" s="60">
        <f t="shared" ref="M270:M271" si="685">SUM(I270:K270)</f>
        <v>0</v>
      </c>
      <c r="N270" s="57">
        <f t="shared" ref="N270:N271" si="686">D270*VLOOKUP($B$254,Other_pop_coastal,3,FALSE)</f>
        <v>0</v>
      </c>
      <c r="O270" s="57">
        <f t="shared" ref="O270:O271" si="687">E270*VLOOKUP($B$254,Other_pop_coastal,4,FALSE)</f>
        <v>0</v>
      </c>
      <c r="P270" s="57">
        <f t="shared" ref="P270:P271" si="688">F270*VLOOKUP($B$254,Other_pop_coastal,5,FALSE)</f>
        <v>0</v>
      </c>
      <c r="Q270" s="57">
        <f t="shared" ref="Q270:Q271" si="689">G270*VLOOKUP($B$254,Other_pop_coastal,6,FALSE)</f>
        <v>0</v>
      </c>
      <c r="R270" s="57">
        <f t="shared" ref="R270:R271" si="690">N270</f>
        <v>0</v>
      </c>
      <c r="S270" s="57">
        <f t="shared" ref="S270:S271" si="691">SUM(O270:Q270)</f>
        <v>0</v>
      </c>
      <c r="T270" s="60">
        <f t="shared" ref="T270:T271" si="692">D270*VLOOKUP($B$254,Other_pop_generic,3,FALSE)</f>
        <v>6.2283953266856136E-6</v>
      </c>
      <c r="U270" s="60">
        <f t="shared" ref="U270:U271" si="693">E270*VLOOKUP($B$254,Other_pop_generic,4,FALSE)</f>
        <v>1.1706573778548906E-5</v>
      </c>
      <c r="V270" s="60">
        <f t="shared" ref="V270:V271" si="694">F270*VLOOKUP($B$254,Other_pop_generic,5,FALSE)</f>
        <v>9.91005174745894E-6</v>
      </c>
      <c r="W270" s="60">
        <f t="shared" ref="W270:W271" si="695">G270*VLOOKUP($B$254,Other_pop_generic,6,FALSE)</f>
        <v>7.9530513731124629E-6</v>
      </c>
      <c r="X270" s="60">
        <f t="shared" ref="X270:X271" si="696">T270</f>
        <v>6.2283953266856136E-6</v>
      </c>
      <c r="Y270" s="60">
        <f t="shared" ref="Y270:Y271" si="697">SUM(U270:W270)</f>
        <v>2.956967689912031E-5</v>
      </c>
      <c r="Z270" s="60"/>
    </row>
    <row r="271" spans="1:26">
      <c r="B271" s="107" t="s">
        <v>264</v>
      </c>
      <c r="C271" s="57">
        <f>'Ind dose in plume'!C20+'Ind dose in plume'!H20+'Ind dose deposit'!C20+'Ind dose food'!W271</f>
        <v>5.735204563863678E-15</v>
      </c>
      <c r="D271" s="57">
        <f>'Ind dose in plume'!D20+'Ind dose in plume'!I20+'Ind dose deposit'!D20+'Ind dose food'!X271</f>
        <v>2.1793952680323033E-16</v>
      </c>
      <c r="E271" s="57">
        <f>'Ind dose in plume'!E20+'Ind dose in plume'!J20+'Ind dose deposit'!E20+'Ind dose food'!Y271</f>
        <v>1.7067833526698263E-17</v>
      </c>
      <c r="F271" s="57">
        <f>'Ind dose in plume'!F20+'Ind dose in plume'!K20+'Ind dose deposit'!F20+'Ind dose food'!Z271</f>
        <v>4.623538648728305E-18</v>
      </c>
      <c r="G271" s="57">
        <f>'Ind dose in plume'!G20+'Ind dose in plume'!L20+'Ind dose deposit'!G20+'Ind dose food'!AA271</f>
        <v>2.2262995997978992E-18</v>
      </c>
      <c r="H271" s="60">
        <f t="shared" si="680"/>
        <v>0</v>
      </c>
      <c r="I271" s="60">
        <f t="shared" si="681"/>
        <v>0</v>
      </c>
      <c r="J271" s="60">
        <f t="shared" si="682"/>
        <v>0</v>
      </c>
      <c r="K271" s="60">
        <f t="shared" si="683"/>
        <v>0</v>
      </c>
      <c r="L271" s="60">
        <f t="shared" si="684"/>
        <v>0</v>
      </c>
      <c r="M271" s="60">
        <f t="shared" si="685"/>
        <v>0</v>
      </c>
      <c r="N271" s="57">
        <f t="shared" si="686"/>
        <v>0</v>
      </c>
      <c r="O271" s="57">
        <f t="shared" si="687"/>
        <v>0</v>
      </c>
      <c r="P271" s="57">
        <f t="shared" si="688"/>
        <v>0</v>
      </c>
      <c r="Q271" s="57">
        <f t="shared" si="689"/>
        <v>0</v>
      </c>
      <c r="R271" s="57">
        <f t="shared" si="690"/>
        <v>0</v>
      </c>
      <c r="S271" s="57">
        <f t="shared" si="691"/>
        <v>0</v>
      </c>
      <c r="T271" s="60">
        <f t="shared" si="692"/>
        <v>7.0039103547841403E-10</v>
      </c>
      <c r="U271" s="60">
        <f t="shared" si="693"/>
        <v>1.3164192220639659E-9</v>
      </c>
      <c r="V271" s="60">
        <f t="shared" si="694"/>
        <v>1.1143980176256697E-9</v>
      </c>
      <c r="W271" s="60">
        <f t="shared" si="695"/>
        <v>8.9433081785311423E-10</v>
      </c>
      <c r="X271" s="60">
        <f t="shared" si="696"/>
        <v>7.0039103547841403E-10</v>
      </c>
      <c r="Y271" s="60">
        <f t="shared" si="697"/>
        <v>3.3251480575427499E-9</v>
      </c>
      <c r="Z271" s="60"/>
    </row>
    <row r="272" spans="1:26">
      <c r="A272" s="4" t="s">
        <v>166</v>
      </c>
      <c r="B272" s="107"/>
      <c r="C272" s="57">
        <f>'Ind dose in plume'!C21+'Ind dose in plume'!H21+'Ind dose deposit'!C21+'Ind dose food'!W272</f>
        <v>4.5249828573552223E-10</v>
      </c>
      <c r="D272" s="57">
        <f>'Ind dose in plume'!D21+'Ind dose in plume'!I21+'Ind dose deposit'!D21+'Ind dose food'!X272</f>
        <v>6.6860598992388807E-11</v>
      </c>
      <c r="E272" s="57">
        <f>'Ind dose in plume'!E21+'Ind dose in plume'!J21+'Ind dose deposit'!E21+'Ind dose food'!Y272</f>
        <v>5.2504374312883645E-12</v>
      </c>
      <c r="F272" s="57">
        <f>'Ind dose in plume'!F21+'Ind dose in plume'!K21+'Ind dose deposit'!F21+'Ind dose food'!Z272</f>
        <v>1.4292910524224377E-12</v>
      </c>
      <c r="G272" s="57">
        <f>'Ind dose in plume'!G21+'Ind dose in plume'!L21+'Ind dose deposit'!G21+'Ind dose food'!AA272</f>
        <v>6.919830400272175E-13</v>
      </c>
      <c r="H272" s="60">
        <f t="shared" ref="H272:H289" si="698">D272*VLOOKUP($B$254,Other_pop_inland,3,FALSE)</f>
        <v>0</v>
      </c>
      <c r="I272" s="60">
        <f t="shared" ref="I272:I289" si="699">E272*VLOOKUP($B$254,Other_pop_inland,4,FALSE)</f>
        <v>0</v>
      </c>
      <c r="J272" s="60">
        <f t="shared" ref="J272:J289" si="700">F272*VLOOKUP($B$254,Other_pop_inland,5,FALSE)</f>
        <v>0</v>
      </c>
      <c r="K272" s="60">
        <f t="shared" ref="K272:K289" si="701">G272*VLOOKUP($B$254,Other_pop_inland,6,FALSE)</f>
        <v>0</v>
      </c>
      <c r="L272" s="60">
        <f t="shared" si="632"/>
        <v>0</v>
      </c>
      <c r="M272" s="60">
        <f t="shared" si="633"/>
        <v>0</v>
      </c>
      <c r="N272" s="57">
        <f t="shared" ref="N272:N289" si="702">D272*VLOOKUP($B$254,Other_pop_coastal,3,FALSE)</f>
        <v>0</v>
      </c>
      <c r="O272" s="57">
        <f t="shared" ref="O272:O289" si="703">E272*VLOOKUP($B$254,Other_pop_coastal,4,FALSE)</f>
        <v>0</v>
      </c>
      <c r="P272" s="57">
        <f t="shared" ref="P272:P289" si="704">F272*VLOOKUP($B$254,Other_pop_coastal,5,FALSE)</f>
        <v>0</v>
      </c>
      <c r="Q272" s="57">
        <f t="shared" ref="Q272:Q289" si="705">G272*VLOOKUP($B$254,Other_pop_coastal,6,FALSE)</f>
        <v>0</v>
      </c>
      <c r="R272" s="57">
        <f t="shared" si="634"/>
        <v>0</v>
      </c>
      <c r="S272" s="57">
        <f t="shared" si="635"/>
        <v>0</v>
      </c>
      <c r="T272" s="60">
        <f t="shared" ref="T272:T289" si="706">D272*VLOOKUP($B$254,Other_pop_generic,3,FALSE)</f>
        <v>2.148695321490076E-4</v>
      </c>
      <c r="U272" s="60">
        <f t="shared" ref="U272:U289" si="707">E272*VLOOKUP($B$254,Other_pop_generic,4,FALSE)</f>
        <v>4.0495923211229166E-4</v>
      </c>
      <c r="V272" s="60">
        <f t="shared" ref="V272:V289" si="708">F272*VLOOKUP($B$254,Other_pop_generic,5,FALSE)</f>
        <v>3.4449784817258266E-4</v>
      </c>
      <c r="W272" s="60">
        <f t="shared" ref="W272:W289" si="709">G272*VLOOKUP($B$254,Other_pop_generic,6,FALSE)</f>
        <v>2.7797775204388718E-4</v>
      </c>
      <c r="X272" s="60">
        <f t="shared" si="636"/>
        <v>2.148695321490076E-4</v>
      </c>
      <c r="Y272" s="60">
        <f t="shared" si="637"/>
        <v>1.0274348323287615E-3</v>
      </c>
      <c r="Z272" s="60"/>
    </row>
    <row r="273" spans="1:26">
      <c r="A273" s="4" t="s">
        <v>13</v>
      </c>
      <c r="B273" s="107"/>
      <c r="C273" s="57">
        <f>'Ind dose in plume'!C22+'Ind dose in plume'!H22+'Ind dose deposit'!C22+'Ind dose food'!W273</f>
        <v>1.301747701468611E-11</v>
      </c>
      <c r="D273" s="57">
        <f>'Ind dose in plume'!D22+'Ind dose in plume'!I22+'Ind dose deposit'!D22+'Ind dose food'!X273</f>
        <v>1.5855683163829671E-12</v>
      </c>
      <c r="E273" s="57">
        <f>'Ind dose in plume'!E22+'Ind dose in plume'!J22+'Ind dose deposit'!E22+'Ind dose food'!Y273</f>
        <v>1.0991103213447211E-13</v>
      </c>
      <c r="F273" s="57">
        <f>'Ind dose in plume'!F22+'Ind dose in plume'!K22+'Ind dose deposit'!F22+'Ind dose food'!Z273</f>
        <v>2.3903553003380142E-14</v>
      </c>
      <c r="G273" s="57">
        <f>'Ind dose in plume'!G22+'Ind dose in plume'!L22+'Ind dose deposit'!G22+'Ind dose food'!AA273</f>
        <v>9.0177759320612008E-15</v>
      </c>
      <c r="H273" s="60">
        <f t="shared" si="698"/>
        <v>0</v>
      </c>
      <c r="I273" s="60">
        <f t="shared" si="699"/>
        <v>0</v>
      </c>
      <c r="J273" s="60">
        <f t="shared" si="700"/>
        <v>0</v>
      </c>
      <c r="K273" s="60">
        <f t="shared" si="701"/>
        <v>0</v>
      </c>
      <c r="L273" s="60">
        <f t="shared" si="632"/>
        <v>0</v>
      </c>
      <c r="M273" s="60">
        <f t="shared" si="633"/>
        <v>0</v>
      </c>
      <c r="N273" s="57">
        <f t="shared" si="702"/>
        <v>0</v>
      </c>
      <c r="O273" s="57">
        <f t="shared" si="703"/>
        <v>0</v>
      </c>
      <c r="P273" s="57">
        <f t="shared" si="704"/>
        <v>0</v>
      </c>
      <c r="Q273" s="57">
        <f t="shared" si="705"/>
        <v>0</v>
      </c>
      <c r="R273" s="57">
        <f t="shared" si="634"/>
        <v>0</v>
      </c>
      <c r="S273" s="57">
        <f t="shared" si="635"/>
        <v>0</v>
      </c>
      <c r="T273" s="60">
        <f t="shared" si="706"/>
        <v>5.0955320093719306E-6</v>
      </c>
      <c r="U273" s="60">
        <f t="shared" si="707"/>
        <v>8.4772912269375243E-6</v>
      </c>
      <c r="V273" s="60">
        <f t="shared" si="708"/>
        <v>5.7614035709431564E-6</v>
      </c>
      <c r="W273" s="60">
        <f t="shared" si="709"/>
        <v>3.6225469946940398E-6</v>
      </c>
      <c r="X273" s="60">
        <f t="shared" si="636"/>
        <v>5.0955320093719306E-6</v>
      </c>
      <c r="Y273" s="60">
        <f t="shared" si="637"/>
        <v>1.7861241792574722E-5</v>
      </c>
      <c r="Z273" s="60"/>
    </row>
    <row r="274" spans="1:26">
      <c r="A274" s="4" t="s">
        <v>20</v>
      </c>
      <c r="B274" s="107"/>
      <c r="C274" s="57">
        <f>'Ind dose in plume'!C23+'Ind dose in plume'!H23+'Ind dose deposit'!C23+'Ind dose food'!W274</f>
        <v>1.0498978122095366E-15</v>
      </c>
      <c r="D274" s="57">
        <f>'Ind dose in plume'!D23+'Ind dose in plume'!I23+'Ind dose deposit'!D23+'Ind dose food'!X274</f>
        <v>6.4003062145001211E-17</v>
      </c>
      <c r="E274" s="57">
        <f>'Ind dose in plume'!E23+'Ind dose in plume'!J23+'Ind dose deposit'!E23+'Ind dose food'!Y274</f>
        <v>6.1572157920709954E-18</v>
      </c>
      <c r="F274" s="57">
        <f>'Ind dose in plume'!F23+'Ind dose in plume'!K23+'Ind dose deposit'!F23+'Ind dose food'!Z274</f>
        <v>1.4534282067674767E-18</v>
      </c>
      <c r="G274" s="57">
        <f>'Ind dose in plume'!G23+'Ind dose in plume'!L23+'Ind dose deposit'!G23+'Ind dose food'!AA274</f>
        <v>5.3716205840768473E-19</v>
      </c>
      <c r="H274" s="60">
        <f t="shared" si="698"/>
        <v>0</v>
      </c>
      <c r="I274" s="60">
        <f t="shared" si="699"/>
        <v>0</v>
      </c>
      <c r="J274" s="60">
        <f t="shared" si="700"/>
        <v>0</v>
      </c>
      <c r="K274" s="60">
        <f t="shared" si="701"/>
        <v>0</v>
      </c>
      <c r="L274" s="60">
        <f t="shared" si="632"/>
        <v>0</v>
      </c>
      <c r="M274" s="60">
        <f t="shared" si="633"/>
        <v>0</v>
      </c>
      <c r="N274" s="57">
        <f t="shared" si="702"/>
        <v>0</v>
      </c>
      <c r="O274" s="57">
        <f t="shared" si="703"/>
        <v>0</v>
      </c>
      <c r="P274" s="57">
        <f t="shared" si="704"/>
        <v>0</v>
      </c>
      <c r="Q274" s="57">
        <f t="shared" si="705"/>
        <v>0</v>
      </c>
      <c r="R274" s="57">
        <f t="shared" si="634"/>
        <v>0</v>
      </c>
      <c r="S274" s="57">
        <f t="shared" si="635"/>
        <v>0</v>
      </c>
      <c r="T274" s="60">
        <f t="shared" si="706"/>
        <v>2.0568628200243597E-10</v>
      </c>
      <c r="U274" s="60">
        <f t="shared" si="707"/>
        <v>4.748978369398271E-10</v>
      </c>
      <c r="V274" s="60">
        <f t="shared" si="708"/>
        <v>3.503155559926816E-10</v>
      </c>
      <c r="W274" s="60">
        <f t="shared" si="709"/>
        <v>2.1578433695941787E-10</v>
      </c>
      <c r="X274" s="60">
        <f t="shared" si="636"/>
        <v>2.0568628200243597E-10</v>
      </c>
      <c r="Y274" s="60">
        <f t="shared" si="637"/>
        <v>1.0409977298919266E-9</v>
      </c>
      <c r="Z274" s="60"/>
    </row>
    <row r="275" spans="1:26">
      <c r="A275" s="4" t="s">
        <v>167</v>
      </c>
      <c r="B275" s="107"/>
      <c r="C275" s="57">
        <f>'Ind dose in plume'!C24+'Ind dose in plume'!H24+'Ind dose deposit'!C24+'Ind dose food'!W275</f>
        <v>8.5709637141412816E-15</v>
      </c>
      <c r="D275" s="57">
        <f>'Ind dose in plume'!D24+'Ind dose in plume'!I24+'Ind dose deposit'!D24+'Ind dose food'!X275</f>
        <v>3.3577691649855707E-16</v>
      </c>
      <c r="E275" s="57">
        <f>'Ind dose in plume'!E24+'Ind dose in plume'!J24+'Ind dose deposit'!E24+'Ind dose food'!Y275</f>
        <v>2.7694083884968997E-18</v>
      </c>
      <c r="F275" s="57">
        <f>'Ind dose in plume'!F24+'Ind dose in plume'!K24+'Ind dose deposit'!F24+'Ind dose food'!Z275</f>
        <v>7.8536364554772231E-21</v>
      </c>
      <c r="G275" s="57">
        <f>'Ind dose in plume'!G24+'Ind dose in plume'!L24+'Ind dose deposit'!G24+'Ind dose food'!AA275</f>
        <v>2.13347534704174E-23</v>
      </c>
      <c r="H275" s="60">
        <f t="shared" si="698"/>
        <v>0</v>
      </c>
      <c r="I275" s="60">
        <f t="shared" si="699"/>
        <v>0</v>
      </c>
      <c r="J275" s="60">
        <f t="shared" si="700"/>
        <v>0</v>
      </c>
      <c r="K275" s="60">
        <f t="shared" si="701"/>
        <v>0</v>
      </c>
      <c r="L275" s="60">
        <f t="shared" si="632"/>
        <v>0</v>
      </c>
      <c r="M275" s="60">
        <f t="shared" si="633"/>
        <v>0</v>
      </c>
      <c r="N275" s="57">
        <f t="shared" si="702"/>
        <v>0</v>
      </c>
      <c r="O275" s="57">
        <f t="shared" si="703"/>
        <v>0</v>
      </c>
      <c r="P275" s="57">
        <f t="shared" si="704"/>
        <v>0</v>
      </c>
      <c r="Q275" s="57">
        <f t="shared" si="705"/>
        <v>0</v>
      </c>
      <c r="R275" s="57">
        <f t="shared" si="634"/>
        <v>0</v>
      </c>
      <c r="S275" s="57">
        <f t="shared" si="635"/>
        <v>0</v>
      </c>
      <c r="T275" s="60">
        <f t="shared" si="706"/>
        <v>1.0790843941241758E-9</v>
      </c>
      <c r="U275" s="60">
        <f t="shared" si="707"/>
        <v>2.1360077309517581E-10</v>
      </c>
      <c r="V275" s="60">
        <f t="shared" si="708"/>
        <v>1.8929390586026029E-12</v>
      </c>
      <c r="W275" s="60">
        <f t="shared" si="709"/>
        <v>8.5704222026653777E-15</v>
      </c>
      <c r="X275" s="60">
        <f t="shared" si="636"/>
        <v>1.0790843941241758E-9</v>
      </c>
      <c r="Y275" s="60">
        <f t="shared" si="637"/>
        <v>2.1550228257598108E-10</v>
      </c>
      <c r="Z275" s="60"/>
    </row>
    <row r="276" spans="1:26">
      <c r="A276" s="4"/>
      <c r="B276" s="107" t="s">
        <v>169</v>
      </c>
      <c r="C276" s="57">
        <f>'Ind dose in plume'!C25+'Ind dose in plume'!H25+'Ind dose deposit'!C25+'Ind dose food'!W276</f>
        <v>4.0999372523880853E-22</v>
      </c>
      <c r="D276" s="57">
        <f>'Ind dose in plume'!D25+'Ind dose in plume'!I25+'Ind dose deposit'!D25+'Ind dose food'!X276</f>
        <v>8.1009687210291883E-22</v>
      </c>
      <c r="E276" s="57">
        <f>'Ind dose in plume'!E25+'Ind dose in plume'!J25+'Ind dose deposit'!E25+'Ind dose food'!Y276</f>
        <v>2.1992947035141053E-22</v>
      </c>
      <c r="F276" s="57">
        <f>'Ind dose in plume'!F25+'Ind dose in plume'!K25+'Ind dose deposit'!F25+'Ind dose food'!Z276</f>
        <v>7.6401151920116109E-23</v>
      </c>
      <c r="G276" s="57">
        <f>'Ind dose in plume'!G25+'Ind dose in plume'!L25+'Ind dose deposit'!G25+'Ind dose food'!AA276</f>
        <v>4.1403292510858824E-23</v>
      </c>
      <c r="H276" s="60">
        <f t="shared" si="698"/>
        <v>0</v>
      </c>
      <c r="I276" s="60">
        <f t="shared" si="699"/>
        <v>0</v>
      </c>
      <c r="J276" s="60">
        <f t="shared" si="700"/>
        <v>0</v>
      </c>
      <c r="K276" s="60">
        <f t="shared" si="701"/>
        <v>0</v>
      </c>
      <c r="L276" s="60">
        <f t="shared" si="632"/>
        <v>0</v>
      </c>
      <c r="M276" s="60">
        <f t="shared" si="633"/>
        <v>0</v>
      </c>
      <c r="N276" s="57">
        <f t="shared" si="702"/>
        <v>0</v>
      </c>
      <c r="O276" s="57">
        <f t="shared" si="703"/>
        <v>0</v>
      </c>
      <c r="P276" s="57">
        <f t="shared" si="704"/>
        <v>0</v>
      </c>
      <c r="Q276" s="57">
        <f t="shared" si="705"/>
        <v>0</v>
      </c>
      <c r="R276" s="57">
        <f t="shared" si="634"/>
        <v>0</v>
      </c>
      <c r="S276" s="57">
        <f t="shared" si="635"/>
        <v>0</v>
      </c>
      <c r="T276" s="60">
        <f t="shared" si="706"/>
        <v>2.6034037763248822E-15</v>
      </c>
      <c r="U276" s="60">
        <f t="shared" si="707"/>
        <v>1.6962866541677058E-14</v>
      </c>
      <c r="V276" s="60">
        <f t="shared" si="708"/>
        <v>1.8414746520506096E-14</v>
      </c>
      <c r="W276" s="60">
        <f t="shared" si="709"/>
        <v>1.6632191128457943E-14</v>
      </c>
      <c r="X276" s="60">
        <f t="shared" si="636"/>
        <v>2.6034037763248822E-15</v>
      </c>
      <c r="Y276" s="60">
        <f t="shared" si="637"/>
        <v>5.2009804190641101E-14</v>
      </c>
      <c r="Z276" s="60"/>
    </row>
    <row r="277" spans="1:26">
      <c r="A277" s="4" t="s">
        <v>168</v>
      </c>
      <c r="B277" s="107"/>
      <c r="C277" s="57">
        <f>'Ind dose in plume'!C26+'Ind dose in plume'!H26+'Ind dose deposit'!C26+'Ind dose food'!W277</f>
        <v>6.1858655840033899E-15</v>
      </c>
      <c r="D277" s="57">
        <f>'Ind dose in plume'!D26+'Ind dose in plume'!I26+'Ind dose deposit'!D26+'Ind dose food'!X277</f>
        <v>4.2153525569532266E-24</v>
      </c>
      <c r="E277" s="57">
        <f>'Ind dose in plume'!E26+'Ind dose in plume'!J26+'Ind dose deposit'!E26+'Ind dose food'!Y277</f>
        <v>2.7061334276508727E-69</v>
      </c>
      <c r="F277" s="57">
        <f>'Ind dose in plume'!F26+'Ind dose in plume'!K26+'Ind dose deposit'!F26+'Ind dose food'!Z277</f>
        <v>1.9460564826482785E-149</v>
      </c>
      <c r="G277" s="57">
        <f>'Ind dose in plume'!G26+'Ind dose in plume'!L26+'Ind dose deposit'!G26+'Ind dose food'!AA277</f>
        <v>3.2028053687077086E-238</v>
      </c>
      <c r="H277" s="60">
        <f t="shared" si="698"/>
        <v>0</v>
      </c>
      <c r="I277" s="60">
        <f t="shared" si="699"/>
        <v>0</v>
      </c>
      <c r="J277" s="60">
        <f t="shared" si="700"/>
        <v>0</v>
      </c>
      <c r="K277" s="60">
        <f t="shared" si="701"/>
        <v>0</v>
      </c>
      <c r="L277" s="60">
        <f t="shared" si="632"/>
        <v>0</v>
      </c>
      <c r="M277" s="60">
        <f t="shared" si="633"/>
        <v>0</v>
      </c>
      <c r="N277" s="57">
        <f t="shared" si="702"/>
        <v>0</v>
      </c>
      <c r="O277" s="57">
        <f t="shared" si="703"/>
        <v>0</v>
      </c>
      <c r="P277" s="57">
        <f t="shared" si="704"/>
        <v>0</v>
      </c>
      <c r="Q277" s="57">
        <f t="shared" si="705"/>
        <v>0</v>
      </c>
      <c r="R277" s="57">
        <f t="shared" si="634"/>
        <v>0</v>
      </c>
      <c r="S277" s="57">
        <f t="shared" si="635"/>
        <v>0</v>
      </c>
      <c r="T277" s="60">
        <f t="shared" si="706"/>
        <v>1.3546854880237769E-17</v>
      </c>
      <c r="U277" s="60">
        <f t="shared" si="707"/>
        <v>2.087204598086208E-61</v>
      </c>
      <c r="V277" s="60">
        <f t="shared" si="708"/>
        <v>4.6905231062517808E-141</v>
      </c>
      <c r="W277" s="60">
        <f t="shared" si="709"/>
        <v>1.2866047072373969E-229</v>
      </c>
      <c r="X277" s="60">
        <f t="shared" si="636"/>
        <v>1.3546854880237769E-17</v>
      </c>
      <c r="Y277" s="60">
        <f t="shared" si="637"/>
        <v>2.087204598086208E-61</v>
      </c>
      <c r="Z277" s="60"/>
    </row>
    <row r="278" spans="1:26">
      <c r="A278" s="4"/>
      <c r="B278" s="107" t="s">
        <v>170</v>
      </c>
      <c r="C278" s="57">
        <f>'Ind dose in plume'!C27+'Ind dose in plume'!H27+'Ind dose deposit'!C27+'Ind dose food'!W278</f>
        <v>2.6040927792734382E-14</v>
      </c>
      <c r="D278" s="57">
        <f>'Ind dose in plume'!D27+'Ind dose in plume'!I27+'Ind dose deposit'!D27+'Ind dose food'!X278</f>
        <v>7.5543417284209156E-19</v>
      </c>
      <c r="E278" s="57">
        <f>'Ind dose in plume'!E27+'Ind dose in plume'!J27+'Ind dose deposit'!E27+'Ind dose food'!Y278</f>
        <v>2.9365779479298745E-39</v>
      </c>
      <c r="F278" s="57">
        <f>'Ind dose in plume'!F27+'Ind dose in plume'!K27+'Ind dose deposit'!F27+'Ind dose food'!Z278</f>
        <v>8.5599733546557511E-75</v>
      </c>
      <c r="G278" s="57">
        <f>'Ind dose in plume'!G27+'Ind dose in plume'!L27+'Ind dose deposit'!G27+'Ind dose food'!AA278</f>
        <v>5.1653187216391693E-114</v>
      </c>
      <c r="H278" s="60">
        <f t="shared" si="698"/>
        <v>0</v>
      </c>
      <c r="I278" s="60">
        <f t="shared" si="699"/>
        <v>0</v>
      </c>
      <c r="J278" s="60">
        <f t="shared" si="700"/>
        <v>0</v>
      </c>
      <c r="K278" s="60">
        <f t="shared" si="701"/>
        <v>0</v>
      </c>
      <c r="L278" s="60">
        <f t="shared" si="632"/>
        <v>0</v>
      </c>
      <c r="M278" s="60">
        <f t="shared" si="633"/>
        <v>0</v>
      </c>
      <c r="N278" s="57">
        <f t="shared" si="702"/>
        <v>0</v>
      </c>
      <c r="O278" s="57">
        <f t="shared" si="703"/>
        <v>0</v>
      </c>
      <c r="P278" s="57">
        <f t="shared" si="704"/>
        <v>0</v>
      </c>
      <c r="Q278" s="57">
        <f t="shared" si="705"/>
        <v>0</v>
      </c>
      <c r="R278" s="57">
        <f t="shared" si="634"/>
        <v>0</v>
      </c>
      <c r="S278" s="57">
        <f t="shared" si="635"/>
        <v>0</v>
      </c>
      <c r="T278" s="60">
        <f t="shared" si="706"/>
        <v>2.4277345661595214E-12</v>
      </c>
      <c r="U278" s="60">
        <f t="shared" si="707"/>
        <v>2.264943381183697E-31</v>
      </c>
      <c r="V278" s="60">
        <f t="shared" si="708"/>
        <v>2.0631853785802492E-66</v>
      </c>
      <c r="W278" s="60">
        <f t="shared" si="709"/>
        <v>2.0749694772504624E-105</v>
      </c>
      <c r="X278" s="60">
        <f t="shared" si="636"/>
        <v>2.4277345661595214E-12</v>
      </c>
      <c r="Y278" s="60">
        <f t="shared" si="637"/>
        <v>2.264943381183697E-31</v>
      </c>
      <c r="Z278" s="60"/>
    </row>
    <row r="279" spans="1:26">
      <c r="A279" s="4" t="s">
        <v>11</v>
      </c>
      <c r="B279" s="107"/>
      <c r="C279" s="57">
        <f>'Ind dose in plume'!C28+'Ind dose in plume'!H28+'Ind dose deposit'!C28+'Ind dose food'!W279</f>
        <v>1.3661634162596876E-10</v>
      </c>
      <c r="D279" s="57">
        <f>'Ind dose in plume'!D28+'Ind dose in plume'!I28+'Ind dose deposit'!D28+'Ind dose food'!X279</f>
        <v>1.3707393954854022E-11</v>
      </c>
      <c r="E279" s="57">
        <f>'Ind dose in plume'!E28+'Ind dose in plume'!J28+'Ind dose deposit'!E28+'Ind dose food'!Y279</f>
        <v>1.0749826571329871E-12</v>
      </c>
      <c r="F279" s="57">
        <f>'Ind dose in plume'!F28+'Ind dose in plume'!K28+'Ind dose deposit'!F28+'Ind dose food'!Z279</f>
        <v>2.9193425343417126E-13</v>
      </c>
      <c r="G279" s="57">
        <f>'Ind dose in plume'!G28+'Ind dose in plume'!L28+'Ind dose deposit'!G28+'Ind dose food'!AA279</f>
        <v>1.4096214757812815E-13</v>
      </c>
      <c r="H279" s="60">
        <f t="shared" si="698"/>
        <v>0</v>
      </c>
      <c r="I279" s="60">
        <f t="shared" si="699"/>
        <v>0</v>
      </c>
      <c r="J279" s="60">
        <f t="shared" si="700"/>
        <v>0</v>
      </c>
      <c r="K279" s="60">
        <f t="shared" si="701"/>
        <v>0</v>
      </c>
      <c r="L279" s="60">
        <f t="shared" si="632"/>
        <v>0</v>
      </c>
      <c r="M279" s="60">
        <f t="shared" si="633"/>
        <v>0</v>
      </c>
      <c r="N279" s="57">
        <f t="shared" si="702"/>
        <v>0</v>
      </c>
      <c r="O279" s="57">
        <f t="shared" si="703"/>
        <v>0</v>
      </c>
      <c r="P279" s="57">
        <f t="shared" si="704"/>
        <v>0</v>
      </c>
      <c r="Q279" s="57">
        <f t="shared" si="705"/>
        <v>0</v>
      </c>
      <c r="R279" s="57">
        <f t="shared" si="634"/>
        <v>0</v>
      </c>
      <c r="S279" s="57">
        <f t="shared" si="635"/>
        <v>0</v>
      </c>
      <c r="T279" s="60">
        <f t="shared" si="706"/>
        <v>4.4051375106539236E-5</v>
      </c>
      <c r="U279" s="60">
        <f t="shared" si="707"/>
        <v>8.2911977728260353E-5</v>
      </c>
      <c r="V279" s="60">
        <f t="shared" si="708"/>
        <v>7.036406052181524E-5</v>
      </c>
      <c r="W279" s="60">
        <f t="shared" si="709"/>
        <v>5.6626157926508598E-5</v>
      </c>
      <c r="X279" s="60">
        <f t="shared" si="636"/>
        <v>4.4051375106539236E-5</v>
      </c>
      <c r="Y279" s="60">
        <f t="shared" si="637"/>
        <v>2.0990219617658418E-4</v>
      </c>
      <c r="Z279" s="60"/>
    </row>
    <row r="280" spans="1:26">
      <c r="A280" s="4" t="s">
        <v>12</v>
      </c>
      <c r="B280" s="107"/>
      <c r="C280" s="57">
        <f>'Ind dose in plume'!C29+'Ind dose in plume'!H29+'Ind dose deposit'!C29+'Ind dose food'!W280</f>
        <v>6.7236280169767786E-11</v>
      </c>
      <c r="D280" s="57">
        <f>'Ind dose in plume'!D29+'Ind dose in plume'!I29+'Ind dose deposit'!D29+'Ind dose food'!X280</f>
        <v>1.0018277727551159E-11</v>
      </c>
      <c r="E280" s="57">
        <f>'Ind dose in plume'!E29+'Ind dose in plume'!J29+'Ind dose deposit'!E29+'Ind dose food'!Y280</f>
        <v>7.8664451386424575E-13</v>
      </c>
      <c r="F280" s="57">
        <f>'Ind dose in plume'!F29+'Ind dose in plume'!K29+'Ind dose deposit'!F29+'Ind dose food'!Z280</f>
        <v>2.1410761505350478E-13</v>
      </c>
      <c r="G280" s="57">
        <f>'Ind dose in plume'!G29+'Ind dose in plume'!L29+'Ind dose deposit'!G29+'Ind dose food'!AA280</f>
        <v>1.0363998531652656E-13</v>
      </c>
      <c r="H280" s="60">
        <f t="shared" si="698"/>
        <v>0</v>
      </c>
      <c r="I280" s="60">
        <f t="shared" si="699"/>
        <v>0</v>
      </c>
      <c r="J280" s="60">
        <f t="shared" si="700"/>
        <v>0</v>
      </c>
      <c r="K280" s="60">
        <f t="shared" si="701"/>
        <v>0</v>
      </c>
      <c r="L280" s="60">
        <f t="shared" si="632"/>
        <v>0</v>
      </c>
      <c r="M280" s="60">
        <f t="shared" si="633"/>
        <v>0</v>
      </c>
      <c r="N280" s="57">
        <f t="shared" si="702"/>
        <v>0</v>
      </c>
      <c r="O280" s="57">
        <f t="shared" si="703"/>
        <v>0</v>
      </c>
      <c r="P280" s="57">
        <f t="shared" si="704"/>
        <v>0</v>
      </c>
      <c r="Q280" s="57">
        <f t="shared" si="705"/>
        <v>0</v>
      </c>
      <c r="R280" s="57">
        <f t="shared" si="634"/>
        <v>0</v>
      </c>
      <c r="S280" s="57">
        <f t="shared" si="635"/>
        <v>0</v>
      </c>
      <c r="T280" s="60">
        <f t="shared" si="706"/>
        <v>3.219568296872106E-5</v>
      </c>
      <c r="U280" s="60">
        <f t="shared" si="707"/>
        <v>6.0672841539155951E-5</v>
      </c>
      <c r="V280" s="60">
        <f t="shared" si="708"/>
        <v>5.160573316280431E-5</v>
      </c>
      <c r="W280" s="60">
        <f t="shared" si="709"/>
        <v>4.1633404973359425E-5</v>
      </c>
      <c r="X280" s="60">
        <f t="shared" si="636"/>
        <v>3.219568296872106E-5</v>
      </c>
      <c r="Y280" s="60">
        <f t="shared" si="637"/>
        <v>1.5391197967531967E-4</v>
      </c>
      <c r="Z280" s="60"/>
    </row>
    <row r="281" spans="1:26">
      <c r="B281" s="107" t="s">
        <v>143</v>
      </c>
      <c r="C281" s="57">
        <f>'Ind dose in plume'!C30+'Ind dose in plume'!H30+'Ind dose deposit'!C30+'Ind dose food'!W281</f>
        <v>1.492565430216763E-10</v>
      </c>
      <c r="D281" s="57">
        <f>'Ind dose in plume'!D30+'Ind dose in plume'!I30+'Ind dose deposit'!D30+'Ind dose food'!X281</f>
        <v>5.6744819561271964E-12</v>
      </c>
      <c r="E281" s="57">
        <f>'Ind dose in plume'!E30+'Ind dose in plume'!J30+'Ind dose deposit'!E30+'Ind dose food'!Y281</f>
        <v>4.4556561728502132E-13</v>
      </c>
      <c r="F281" s="57">
        <f>'Ind dose in plume'!F30+'Ind dose in plume'!K30+'Ind dose deposit'!F30+'Ind dose food'!Z281</f>
        <v>1.212733197592756E-13</v>
      </c>
      <c r="G281" s="57">
        <f>'Ind dose in plume'!G30+'Ind dose in plume'!L30+'Ind dose deposit'!G30+'Ind dose food'!AA281</f>
        <v>5.8703026868039521E-14</v>
      </c>
      <c r="H281" s="60">
        <f t="shared" si="698"/>
        <v>0</v>
      </c>
      <c r="I281" s="60">
        <f t="shared" si="699"/>
        <v>0</v>
      </c>
      <c r="J281" s="60">
        <f t="shared" si="700"/>
        <v>0</v>
      </c>
      <c r="K281" s="60">
        <f t="shared" si="701"/>
        <v>0</v>
      </c>
      <c r="L281" s="60">
        <f t="shared" si="632"/>
        <v>0</v>
      </c>
      <c r="M281" s="60">
        <f t="shared" si="633"/>
        <v>0</v>
      </c>
      <c r="N281" s="57">
        <f t="shared" si="702"/>
        <v>0</v>
      </c>
      <c r="O281" s="57">
        <f t="shared" si="703"/>
        <v>0</v>
      </c>
      <c r="P281" s="57">
        <f t="shared" si="704"/>
        <v>0</v>
      </c>
      <c r="Q281" s="57">
        <f t="shared" si="705"/>
        <v>0</v>
      </c>
      <c r="R281" s="57">
        <f t="shared" si="634"/>
        <v>0</v>
      </c>
      <c r="S281" s="57">
        <f t="shared" si="635"/>
        <v>0</v>
      </c>
      <c r="T281" s="60">
        <f t="shared" si="706"/>
        <v>1.8236050850215002E-5</v>
      </c>
      <c r="U281" s="60">
        <f t="shared" si="707"/>
        <v>3.4365881432303001E-5</v>
      </c>
      <c r="V281" s="60">
        <f t="shared" si="708"/>
        <v>2.9230154087236304E-5</v>
      </c>
      <c r="W281" s="60">
        <f t="shared" si="709"/>
        <v>2.3581698543229764E-5</v>
      </c>
      <c r="X281" s="60">
        <f t="shared" si="636"/>
        <v>1.8236050850215002E-5</v>
      </c>
      <c r="Y281" s="60">
        <f t="shared" si="637"/>
        <v>8.7177734062769062E-5</v>
      </c>
      <c r="Z281" s="60"/>
    </row>
    <row r="282" spans="1:26">
      <c r="A282" s="4" t="s">
        <v>27</v>
      </c>
      <c r="B282" s="107"/>
      <c r="C282" s="57">
        <f>'Ind dose in plume'!C31+'Ind dose in plume'!H31+'Ind dose deposit'!C31+'Ind dose food'!W282</f>
        <v>1.0369191718383216E-9</v>
      </c>
      <c r="D282" s="57">
        <f>'Ind dose in plume'!D31+'Ind dose in plume'!I31+'Ind dose deposit'!D31+'Ind dose food'!X282</f>
        <v>1.0827780561352222E-10</v>
      </c>
      <c r="E282" s="57">
        <f>'Ind dose in plume'!E31+'Ind dose in plume'!J31+'Ind dose deposit'!E31+'Ind dose food'!Y282</f>
        <v>8.5018054652105007E-12</v>
      </c>
      <c r="F282" s="57">
        <f>'Ind dose in plume'!F31+'Ind dose in plume'!K31+'Ind dose deposit'!F31+'Ind dose food'!Z282</f>
        <v>2.3138757734459762E-12</v>
      </c>
      <c r="G282" s="57">
        <f>'Ind dose in plume'!G31+'Ind dose in plume'!L31+'Ind dose deposit'!G31+'Ind dose food'!AA282</f>
        <v>1.1199736399493157E-12</v>
      </c>
      <c r="H282" s="60">
        <f t="shared" si="698"/>
        <v>0</v>
      </c>
      <c r="I282" s="60">
        <f t="shared" si="699"/>
        <v>0</v>
      </c>
      <c r="J282" s="60">
        <f t="shared" si="700"/>
        <v>0</v>
      </c>
      <c r="K282" s="60">
        <f t="shared" si="701"/>
        <v>0</v>
      </c>
      <c r="L282" s="60">
        <f t="shared" si="632"/>
        <v>0</v>
      </c>
      <c r="M282" s="60">
        <f t="shared" si="633"/>
        <v>0</v>
      </c>
      <c r="N282" s="57">
        <f t="shared" si="702"/>
        <v>0</v>
      </c>
      <c r="O282" s="57">
        <f t="shared" si="703"/>
        <v>0</v>
      </c>
      <c r="P282" s="57">
        <f t="shared" si="704"/>
        <v>0</v>
      </c>
      <c r="Q282" s="57">
        <f t="shared" si="705"/>
        <v>0</v>
      </c>
      <c r="R282" s="57">
        <f t="shared" si="634"/>
        <v>0</v>
      </c>
      <c r="S282" s="57">
        <f t="shared" si="635"/>
        <v>0</v>
      </c>
      <c r="T282" s="60">
        <f t="shared" si="706"/>
        <v>3.4797177687485555E-4</v>
      </c>
      <c r="U282" s="60">
        <f t="shared" si="707"/>
        <v>6.5573290946063258E-4</v>
      </c>
      <c r="V282" s="60">
        <f t="shared" si="708"/>
        <v>5.5770672008321847E-4</v>
      </c>
      <c r="W282" s="60">
        <f t="shared" si="709"/>
        <v>4.499066259908268E-4</v>
      </c>
      <c r="X282" s="60">
        <f t="shared" si="636"/>
        <v>3.4797177687485555E-4</v>
      </c>
      <c r="Y282" s="60">
        <f t="shared" si="637"/>
        <v>1.6633462555346778E-3</v>
      </c>
      <c r="Z282" s="60"/>
    </row>
    <row r="283" spans="1:26">
      <c r="A283" s="4" t="s">
        <v>23</v>
      </c>
      <c r="B283" s="107"/>
      <c r="C283" s="57">
        <f>'Ind dose in plume'!C32+'Ind dose in plume'!H32+'Ind dose deposit'!C32+'Ind dose food'!W283</f>
        <v>2.1044580746269649E-9</v>
      </c>
      <c r="D283" s="57">
        <f>'Ind dose in plume'!D32+'Ind dose in plume'!I32+'Ind dose deposit'!D32+'Ind dose food'!X283</f>
        <v>1.7168616876008266E-10</v>
      </c>
      <c r="E283" s="57">
        <f>'Ind dose in plume'!E32+'Ind dose in plume'!J32+'Ind dose deposit'!E32+'Ind dose food'!Y283</f>
        <v>1.3384842742679087E-11</v>
      </c>
      <c r="F283" s="57">
        <f>'Ind dose in plume'!F32+'Ind dose in plume'!K32+'Ind dose deposit'!F32+'Ind dose food'!Z283</f>
        <v>3.5964447386876471E-12</v>
      </c>
      <c r="G283" s="57">
        <f>'Ind dose in plume'!G32+'Ind dose in plume'!L32+'Ind dose deposit'!G32+'Ind dose food'!AA283</f>
        <v>1.7161436815782365E-12</v>
      </c>
      <c r="H283" s="60">
        <f t="shared" si="698"/>
        <v>0</v>
      </c>
      <c r="I283" s="60">
        <f t="shared" si="699"/>
        <v>0</v>
      </c>
      <c r="J283" s="60">
        <f t="shared" si="700"/>
        <v>0</v>
      </c>
      <c r="K283" s="60">
        <f t="shared" si="701"/>
        <v>0</v>
      </c>
      <c r="L283" s="60">
        <f t="shared" si="632"/>
        <v>0</v>
      </c>
      <c r="M283" s="60">
        <f t="shared" si="633"/>
        <v>0</v>
      </c>
      <c r="N283" s="57">
        <f t="shared" si="702"/>
        <v>0</v>
      </c>
      <c r="O283" s="57">
        <f t="shared" si="703"/>
        <v>0</v>
      </c>
      <c r="P283" s="57">
        <f t="shared" si="704"/>
        <v>0</v>
      </c>
      <c r="Q283" s="57">
        <f t="shared" si="705"/>
        <v>0</v>
      </c>
      <c r="R283" s="57">
        <f t="shared" si="634"/>
        <v>0</v>
      </c>
      <c r="S283" s="57">
        <f t="shared" si="635"/>
        <v>0</v>
      </c>
      <c r="T283" s="60">
        <f t="shared" si="706"/>
        <v>5.5174687803999454E-4</v>
      </c>
      <c r="U283" s="60">
        <f t="shared" si="707"/>
        <v>1.0323550580220997E-3</v>
      </c>
      <c r="V283" s="60">
        <f t="shared" si="708"/>
        <v>8.6684057207916715E-4</v>
      </c>
      <c r="W283" s="60">
        <f t="shared" si="709"/>
        <v>6.8939516605880265E-4</v>
      </c>
      <c r="X283" s="60">
        <f t="shared" si="636"/>
        <v>5.5174687803999454E-4</v>
      </c>
      <c r="Y283" s="60">
        <f t="shared" si="637"/>
        <v>2.5885907961600697E-3</v>
      </c>
      <c r="Z283" s="60"/>
    </row>
    <row r="284" spans="1:26">
      <c r="A284" s="4" t="s">
        <v>29</v>
      </c>
      <c r="B284" s="107"/>
      <c r="C284" s="57">
        <f>'Ind dose in plume'!C33+'Ind dose in plume'!H33+'Ind dose deposit'!C33+'Ind dose food'!W284</f>
        <v>2.6511576943150078E-12</v>
      </c>
      <c r="D284" s="57">
        <f>'Ind dose in plume'!D33+'Ind dose in plume'!I33+'Ind dose deposit'!D33+'Ind dose food'!X284</f>
        <v>1.5956313443229336E-13</v>
      </c>
      <c r="E284" s="57">
        <f>'Ind dose in plume'!E33+'Ind dose in plume'!J33+'Ind dose deposit'!E33+'Ind dose food'!Y284</f>
        <v>1.4297018922058804E-14</v>
      </c>
      <c r="F284" s="57">
        <f>'Ind dose in plume'!F33+'Ind dose in plume'!K33+'Ind dose deposit'!F33+'Ind dose food'!Z284</f>
        <v>2.9695282543720023E-15</v>
      </c>
      <c r="G284" s="57">
        <f>'Ind dose in plume'!G33+'Ind dose in plume'!L33+'Ind dose deposit'!G33+'Ind dose food'!AA284</f>
        <v>9.5204577331732097E-16</v>
      </c>
      <c r="H284" s="60">
        <f t="shared" si="698"/>
        <v>0</v>
      </c>
      <c r="I284" s="60">
        <f t="shared" si="699"/>
        <v>0</v>
      </c>
      <c r="J284" s="60">
        <f t="shared" si="700"/>
        <v>0</v>
      </c>
      <c r="K284" s="60">
        <f t="shared" si="701"/>
        <v>0</v>
      </c>
      <c r="L284" s="60">
        <f t="shared" si="632"/>
        <v>0</v>
      </c>
      <c r="M284" s="60">
        <f t="shared" si="633"/>
        <v>0</v>
      </c>
      <c r="N284" s="57">
        <f t="shared" si="702"/>
        <v>0</v>
      </c>
      <c r="O284" s="57">
        <f t="shared" si="703"/>
        <v>0</v>
      </c>
      <c r="P284" s="57">
        <f t="shared" si="704"/>
        <v>0</v>
      </c>
      <c r="Q284" s="57">
        <f t="shared" si="705"/>
        <v>0</v>
      </c>
      <c r="R284" s="57">
        <f t="shared" si="634"/>
        <v>0</v>
      </c>
      <c r="S284" s="57">
        <f t="shared" si="635"/>
        <v>0</v>
      </c>
      <c r="T284" s="60">
        <f t="shared" si="706"/>
        <v>5.1278715058474132E-7</v>
      </c>
      <c r="U284" s="60">
        <f t="shared" si="707"/>
        <v>1.1027099893943779E-6</v>
      </c>
      <c r="V284" s="60">
        <f t="shared" si="708"/>
        <v>7.1573672275147376E-7</v>
      </c>
      <c r="W284" s="60">
        <f t="shared" si="709"/>
        <v>3.8244802054574026E-7</v>
      </c>
      <c r="X284" s="60">
        <f t="shared" si="636"/>
        <v>5.1278715058474132E-7</v>
      </c>
      <c r="Y284" s="60">
        <f t="shared" si="637"/>
        <v>2.2008947326915922E-6</v>
      </c>
      <c r="Z284" s="60"/>
    </row>
    <row r="285" spans="1:26">
      <c r="A285" s="4"/>
      <c r="B285" s="107" t="s">
        <v>30</v>
      </c>
      <c r="C285" s="57">
        <f>'Ind dose in plume'!C34+'Ind dose in plume'!H34+'Ind dose deposit'!C34+'Ind dose food'!W285</f>
        <v>0</v>
      </c>
      <c r="D285" s="57">
        <f>'Ind dose in plume'!D34+'Ind dose in plume'!I34+'Ind dose deposit'!D34+'Ind dose food'!X285</f>
        <v>0</v>
      </c>
      <c r="E285" s="57">
        <f>'Ind dose in plume'!E34+'Ind dose in plume'!J34+'Ind dose deposit'!E34+'Ind dose food'!Y285</f>
        <v>0</v>
      </c>
      <c r="F285" s="57">
        <f>'Ind dose in plume'!F34+'Ind dose in plume'!K34+'Ind dose deposit'!F34+'Ind dose food'!Z285</f>
        <v>0</v>
      </c>
      <c r="G285" s="57">
        <f>'Ind dose in plume'!G34+'Ind dose in plume'!L34+'Ind dose deposit'!G34+'Ind dose food'!AA285</f>
        <v>0</v>
      </c>
      <c r="H285" s="60">
        <f t="shared" si="698"/>
        <v>0</v>
      </c>
      <c r="I285" s="60">
        <f t="shared" si="699"/>
        <v>0</v>
      </c>
      <c r="J285" s="60">
        <f t="shared" si="700"/>
        <v>0</v>
      </c>
      <c r="K285" s="60">
        <f t="shared" si="701"/>
        <v>0</v>
      </c>
      <c r="L285" s="60">
        <f t="shared" si="632"/>
        <v>0</v>
      </c>
      <c r="M285" s="60">
        <f t="shared" si="633"/>
        <v>0</v>
      </c>
      <c r="N285" s="57">
        <f t="shared" si="702"/>
        <v>0</v>
      </c>
      <c r="O285" s="57">
        <f t="shared" si="703"/>
        <v>0</v>
      </c>
      <c r="P285" s="57">
        <f t="shared" si="704"/>
        <v>0</v>
      </c>
      <c r="Q285" s="57">
        <f t="shared" si="705"/>
        <v>0</v>
      </c>
      <c r="R285" s="57">
        <f t="shared" si="634"/>
        <v>0</v>
      </c>
      <c r="S285" s="57">
        <f t="shared" si="635"/>
        <v>0</v>
      </c>
      <c r="T285" s="60">
        <f t="shared" si="706"/>
        <v>0</v>
      </c>
      <c r="U285" s="60">
        <f t="shared" si="707"/>
        <v>0</v>
      </c>
      <c r="V285" s="60">
        <f t="shared" si="708"/>
        <v>0</v>
      </c>
      <c r="W285" s="60">
        <f t="shared" si="709"/>
        <v>0</v>
      </c>
      <c r="X285" s="60">
        <f t="shared" si="636"/>
        <v>0</v>
      </c>
      <c r="Y285" s="60">
        <f t="shared" si="637"/>
        <v>0</v>
      </c>
      <c r="Z285" s="60"/>
    </row>
    <row r="286" spans="1:26">
      <c r="A286" s="4"/>
      <c r="B286" s="107" t="s">
        <v>31</v>
      </c>
      <c r="C286" s="57">
        <f>'Ind dose in plume'!C35+'Ind dose in plume'!H35+'Ind dose deposit'!C35+'Ind dose food'!W286</f>
        <v>0</v>
      </c>
      <c r="D286" s="57">
        <f>'Ind dose in plume'!D35+'Ind dose in plume'!I35+'Ind dose deposit'!D35+'Ind dose food'!X286</f>
        <v>0</v>
      </c>
      <c r="E286" s="57">
        <f>'Ind dose in plume'!E35+'Ind dose in plume'!J35+'Ind dose deposit'!E35+'Ind dose food'!Y286</f>
        <v>0</v>
      </c>
      <c r="F286" s="57">
        <f>'Ind dose in plume'!F35+'Ind dose in plume'!K35+'Ind dose deposit'!F35+'Ind dose food'!Z286</f>
        <v>0</v>
      </c>
      <c r="G286" s="57">
        <f>'Ind dose in plume'!G35+'Ind dose in plume'!L35+'Ind dose deposit'!G35+'Ind dose food'!AA286</f>
        <v>0</v>
      </c>
      <c r="H286" s="60">
        <f t="shared" si="698"/>
        <v>0</v>
      </c>
      <c r="I286" s="60">
        <f t="shared" si="699"/>
        <v>0</v>
      </c>
      <c r="J286" s="60">
        <f t="shared" si="700"/>
        <v>0</v>
      </c>
      <c r="K286" s="60">
        <f t="shared" si="701"/>
        <v>0</v>
      </c>
      <c r="L286" s="60">
        <f t="shared" si="632"/>
        <v>0</v>
      </c>
      <c r="M286" s="60">
        <f t="shared" si="633"/>
        <v>0</v>
      </c>
      <c r="N286" s="57">
        <f t="shared" si="702"/>
        <v>0</v>
      </c>
      <c r="O286" s="57">
        <f t="shared" si="703"/>
        <v>0</v>
      </c>
      <c r="P286" s="57">
        <f t="shared" si="704"/>
        <v>0</v>
      </c>
      <c r="Q286" s="57">
        <f t="shared" si="705"/>
        <v>0</v>
      </c>
      <c r="R286" s="57">
        <f t="shared" si="634"/>
        <v>0</v>
      </c>
      <c r="S286" s="57">
        <f t="shared" si="635"/>
        <v>0</v>
      </c>
      <c r="T286" s="60">
        <f t="shared" si="706"/>
        <v>0</v>
      </c>
      <c r="U286" s="60">
        <f t="shared" si="707"/>
        <v>0</v>
      </c>
      <c r="V286" s="60">
        <f t="shared" si="708"/>
        <v>0</v>
      </c>
      <c r="W286" s="60">
        <f t="shared" si="709"/>
        <v>0</v>
      </c>
      <c r="X286" s="60">
        <f t="shared" si="636"/>
        <v>0</v>
      </c>
      <c r="Y286" s="60">
        <f t="shared" si="637"/>
        <v>0</v>
      </c>
      <c r="Z286" s="60"/>
    </row>
    <row r="287" spans="1:26">
      <c r="A287" s="4"/>
      <c r="B287" s="107" t="s">
        <v>32</v>
      </c>
      <c r="C287" s="57">
        <f>'Ind dose in plume'!C36+'Ind dose in plume'!H36+'Ind dose deposit'!C36+'Ind dose food'!W287</f>
        <v>0</v>
      </c>
      <c r="D287" s="57">
        <f>'Ind dose in plume'!D36+'Ind dose in plume'!I36+'Ind dose deposit'!D36+'Ind dose food'!X287</f>
        <v>0</v>
      </c>
      <c r="E287" s="57">
        <f>'Ind dose in plume'!E36+'Ind dose in plume'!J36+'Ind dose deposit'!E36+'Ind dose food'!Y287</f>
        <v>0</v>
      </c>
      <c r="F287" s="57">
        <f>'Ind dose in plume'!F36+'Ind dose in plume'!K36+'Ind dose deposit'!F36+'Ind dose food'!Z287</f>
        <v>0</v>
      </c>
      <c r="G287" s="57">
        <f>'Ind dose in plume'!G36+'Ind dose in plume'!L36+'Ind dose deposit'!G36+'Ind dose food'!AA287</f>
        <v>0</v>
      </c>
      <c r="H287" s="60">
        <f t="shared" si="698"/>
        <v>0</v>
      </c>
      <c r="I287" s="60">
        <f t="shared" si="699"/>
        <v>0</v>
      </c>
      <c r="J287" s="60">
        <f t="shared" si="700"/>
        <v>0</v>
      </c>
      <c r="K287" s="60">
        <f t="shared" si="701"/>
        <v>0</v>
      </c>
      <c r="L287" s="60">
        <f t="shared" si="632"/>
        <v>0</v>
      </c>
      <c r="M287" s="60">
        <f t="shared" si="633"/>
        <v>0</v>
      </c>
      <c r="N287" s="57">
        <f t="shared" si="702"/>
        <v>0</v>
      </c>
      <c r="O287" s="57">
        <f t="shared" si="703"/>
        <v>0</v>
      </c>
      <c r="P287" s="57">
        <f t="shared" si="704"/>
        <v>0</v>
      </c>
      <c r="Q287" s="57">
        <f t="shared" si="705"/>
        <v>0</v>
      </c>
      <c r="R287" s="57">
        <f t="shared" si="634"/>
        <v>0</v>
      </c>
      <c r="S287" s="57">
        <f t="shared" si="635"/>
        <v>0</v>
      </c>
      <c r="T287" s="60">
        <f t="shared" si="706"/>
        <v>0</v>
      </c>
      <c r="U287" s="60">
        <f t="shared" si="707"/>
        <v>0</v>
      </c>
      <c r="V287" s="60">
        <f t="shared" si="708"/>
        <v>0</v>
      </c>
      <c r="W287" s="60">
        <f t="shared" si="709"/>
        <v>0</v>
      </c>
      <c r="X287" s="60">
        <f t="shared" si="636"/>
        <v>0</v>
      </c>
      <c r="Y287" s="60">
        <f t="shared" si="637"/>
        <v>0</v>
      </c>
      <c r="Z287" s="60"/>
    </row>
    <row r="288" spans="1:26">
      <c r="A288" s="4"/>
      <c r="B288" s="107" t="s">
        <v>33</v>
      </c>
      <c r="C288" s="57">
        <f>'Ind dose in plume'!C37+'Ind dose in plume'!H37+'Ind dose deposit'!C37+'Ind dose food'!W288</f>
        <v>0</v>
      </c>
      <c r="D288" s="57">
        <f>'Ind dose in plume'!D37+'Ind dose in plume'!I37+'Ind dose deposit'!D37+'Ind dose food'!X288</f>
        <v>0</v>
      </c>
      <c r="E288" s="57">
        <f>'Ind dose in plume'!E37+'Ind dose in plume'!J37+'Ind dose deposit'!E37+'Ind dose food'!Y288</f>
        <v>0</v>
      </c>
      <c r="F288" s="57">
        <f>'Ind dose in plume'!F37+'Ind dose in plume'!K37+'Ind dose deposit'!F37+'Ind dose food'!Z288</f>
        <v>0</v>
      </c>
      <c r="G288" s="57">
        <f>'Ind dose in plume'!G37+'Ind dose in plume'!L37+'Ind dose deposit'!G37+'Ind dose food'!AA288</f>
        <v>0</v>
      </c>
      <c r="H288" s="60">
        <f t="shared" si="698"/>
        <v>0</v>
      </c>
      <c r="I288" s="60">
        <f t="shared" si="699"/>
        <v>0</v>
      </c>
      <c r="J288" s="60">
        <f t="shared" si="700"/>
        <v>0</v>
      </c>
      <c r="K288" s="60">
        <f t="shared" si="701"/>
        <v>0</v>
      </c>
      <c r="L288" s="60">
        <f t="shared" si="632"/>
        <v>0</v>
      </c>
      <c r="M288" s="60">
        <f t="shared" si="633"/>
        <v>0</v>
      </c>
      <c r="N288" s="57">
        <f t="shared" si="702"/>
        <v>0</v>
      </c>
      <c r="O288" s="57">
        <f t="shared" si="703"/>
        <v>0</v>
      </c>
      <c r="P288" s="57">
        <f t="shared" si="704"/>
        <v>0</v>
      </c>
      <c r="Q288" s="57">
        <f t="shared" si="705"/>
        <v>0</v>
      </c>
      <c r="R288" s="57">
        <f t="shared" si="634"/>
        <v>0</v>
      </c>
      <c r="S288" s="57">
        <f t="shared" si="635"/>
        <v>0</v>
      </c>
      <c r="T288" s="60">
        <f t="shared" si="706"/>
        <v>0</v>
      </c>
      <c r="U288" s="60">
        <f t="shared" si="707"/>
        <v>0</v>
      </c>
      <c r="V288" s="60">
        <f t="shared" si="708"/>
        <v>0</v>
      </c>
      <c r="W288" s="60">
        <f t="shared" si="709"/>
        <v>0</v>
      </c>
      <c r="X288" s="60">
        <f t="shared" si="636"/>
        <v>0</v>
      </c>
      <c r="Y288" s="60">
        <f t="shared" si="637"/>
        <v>0</v>
      </c>
      <c r="Z288" s="60"/>
    </row>
    <row r="289" spans="1:31">
      <c r="A289" s="4" t="s">
        <v>16</v>
      </c>
      <c r="B289" s="107"/>
      <c r="C289" s="57">
        <f>'Ind dose in plume'!C38+'Ind dose in plume'!H38+'Ind dose deposit'!C38+'Ind dose food'!W289</f>
        <v>2.1376016802215039E-9</v>
      </c>
      <c r="D289" s="57">
        <f>'Ind dose in plume'!D38+'Ind dose in plume'!I38+'Ind dose deposit'!D38+'Ind dose food'!X289</f>
        <v>1.6753954647389602E-10</v>
      </c>
      <c r="E289" s="57">
        <f>'Ind dose in plume'!E38+'Ind dose in plume'!J38+'Ind dose deposit'!E38+'Ind dose food'!Y289</f>
        <v>1.3156543748278265E-11</v>
      </c>
      <c r="F289" s="57">
        <f>'Ind dose in plume'!F38+'Ind dose in plume'!K38+'Ind dose deposit'!F38+'Ind dose food'!Z289</f>
        <v>3.5815058059213625E-12</v>
      </c>
      <c r="G289" s="57">
        <f>'Ind dose in plume'!G38+'Ind dose in plume'!L38+'Ind dose deposit'!G38+'Ind dose food'!AA289</f>
        <v>1.7339594764537379E-12</v>
      </c>
      <c r="H289" s="60">
        <f t="shared" si="698"/>
        <v>0</v>
      </c>
      <c r="I289" s="60">
        <f t="shared" si="699"/>
        <v>0</v>
      </c>
      <c r="J289" s="60">
        <f t="shared" si="700"/>
        <v>0</v>
      </c>
      <c r="K289" s="60">
        <f t="shared" si="701"/>
        <v>0</v>
      </c>
      <c r="L289" s="60">
        <f t="shared" si="632"/>
        <v>0</v>
      </c>
      <c r="M289" s="60">
        <f t="shared" si="633"/>
        <v>0</v>
      </c>
      <c r="N289" s="57">
        <f t="shared" si="702"/>
        <v>0</v>
      </c>
      <c r="O289" s="57">
        <f t="shared" si="703"/>
        <v>0</v>
      </c>
      <c r="P289" s="57">
        <f t="shared" si="704"/>
        <v>0</v>
      </c>
      <c r="Q289" s="57">
        <f t="shared" si="705"/>
        <v>0</v>
      </c>
      <c r="R289" s="57">
        <f t="shared" si="634"/>
        <v>0</v>
      </c>
      <c r="S289" s="57">
        <f t="shared" si="635"/>
        <v>0</v>
      </c>
      <c r="T289" s="60">
        <f t="shared" si="706"/>
        <v>5.384209012456048E-4</v>
      </c>
      <c r="U289" s="60">
        <f t="shared" si="707"/>
        <v>1.0147466612600265E-3</v>
      </c>
      <c r="V289" s="60">
        <f t="shared" si="708"/>
        <v>8.632398847431221E-4</v>
      </c>
      <c r="W289" s="60">
        <f t="shared" si="709"/>
        <v>6.9655198107289914E-4</v>
      </c>
      <c r="X289" s="60">
        <f t="shared" si="636"/>
        <v>5.384209012456048E-4</v>
      </c>
      <c r="Y289" s="60">
        <f t="shared" si="637"/>
        <v>2.5745385270760477E-3</v>
      </c>
      <c r="Z289" s="60"/>
    </row>
    <row r="290" spans="1:31">
      <c r="A290" s="4" t="s">
        <v>176</v>
      </c>
      <c r="B290" s="107"/>
      <c r="C290" s="57">
        <f>'Ind dose in plume'!C39+'Ind dose in plume'!H39+'Ind dose deposit'!C39+'Ind dose food'!W290</f>
        <v>5.6268999620702096E-9</v>
      </c>
      <c r="D290" s="57">
        <f>'Ind dose in plume'!D39+'Ind dose in plume'!I39+'Ind dose deposit'!D39+'Ind dose food'!X290</f>
        <v>2.2720736155397576E-10</v>
      </c>
      <c r="E290" s="57">
        <f>'Ind dose in plume'!E39+'Ind dose in plume'!J39+'Ind dose deposit'!E39+'Ind dose food'!Y290</f>
        <v>1.7842167306136333E-11</v>
      </c>
      <c r="F290" s="57">
        <f>'Ind dose in plume'!F39+'Ind dose in plume'!K39+'Ind dose deposit'!F39+'Ind dose food'!Z290</f>
        <v>4.8570521581078905E-12</v>
      </c>
      <c r="G290" s="57">
        <f>'Ind dose in plume'!G39+'Ind dose in plume'!L39+'Ind dose deposit'!G39+'Ind dose food'!AA290</f>
        <v>2.3515136917495249E-12</v>
      </c>
      <c r="H290" s="60">
        <f t="shared" ref="H290:H295" si="710">D290*VLOOKUP($B$254,Other_pop_inland,3,FALSE)</f>
        <v>0</v>
      </c>
      <c r="I290" s="60">
        <f t="shared" ref="I290:I295" si="711">E290*VLOOKUP($B$254,Other_pop_inland,4,FALSE)</f>
        <v>0</v>
      </c>
      <c r="J290" s="60">
        <f t="shared" ref="J290:J295" si="712">F290*VLOOKUP($B$254,Other_pop_inland,5,FALSE)</f>
        <v>0</v>
      </c>
      <c r="K290" s="60">
        <f t="shared" ref="K290:K295" si="713">G290*VLOOKUP($B$254,Other_pop_inland,6,FALSE)</f>
        <v>0</v>
      </c>
      <c r="L290" s="60">
        <f t="shared" si="632"/>
        <v>0</v>
      </c>
      <c r="M290" s="60">
        <f t="shared" si="633"/>
        <v>0</v>
      </c>
      <c r="N290" s="57">
        <f t="shared" ref="N290:N295" si="714">D290*VLOOKUP($B$254,Other_pop_coastal,3,FALSE)</f>
        <v>0</v>
      </c>
      <c r="O290" s="57">
        <f t="shared" ref="O290:O295" si="715">E290*VLOOKUP($B$254,Other_pop_coastal,4,FALSE)</f>
        <v>0</v>
      </c>
      <c r="P290" s="57">
        <f t="shared" ref="P290:P295" si="716">F290*VLOOKUP($B$254,Other_pop_coastal,5,FALSE)</f>
        <v>0</v>
      </c>
      <c r="Q290" s="57">
        <f t="shared" ref="Q290:Q295" si="717">G290*VLOOKUP($B$254,Other_pop_coastal,6,FALSE)</f>
        <v>0</v>
      </c>
      <c r="R290" s="57">
        <f t="shared" si="634"/>
        <v>0</v>
      </c>
      <c r="S290" s="57">
        <f t="shared" si="635"/>
        <v>0</v>
      </c>
      <c r="T290" s="60">
        <f t="shared" ref="T290:T302" si="718">D290*VLOOKUP($B$254,Other_pop_generic,3,FALSE)</f>
        <v>7.3017502405969608E-4</v>
      </c>
      <c r="U290" s="60">
        <f t="shared" ref="U290:U302" si="719">E290*VLOOKUP($B$254,Other_pop_generic,4,FALSE)</f>
        <v>1.376142553086102E-3</v>
      </c>
      <c r="V290" s="60">
        <f t="shared" ref="V290:V302" si="720">F290*VLOOKUP($B$254,Other_pop_generic,5,FALSE)</f>
        <v>1.1706810968236771E-3</v>
      </c>
      <c r="W290" s="60">
        <f t="shared" ref="W290:W302" si="721">G290*VLOOKUP($B$254,Other_pop_generic,6,FALSE)</f>
        <v>9.4463079601957406E-4</v>
      </c>
      <c r="X290" s="60">
        <f t="shared" si="636"/>
        <v>7.3017502405969608E-4</v>
      </c>
      <c r="Y290" s="60">
        <f t="shared" si="637"/>
        <v>3.4914544459293531E-3</v>
      </c>
      <c r="Z290" s="60"/>
    </row>
    <row r="291" spans="1:31">
      <c r="A291" s="4" t="s">
        <v>24</v>
      </c>
      <c r="B291" s="107"/>
      <c r="C291" s="57">
        <f>'Ind dose in plume'!C40+'Ind dose in plume'!H40+'Ind dose deposit'!C40+'Ind dose food'!W291</f>
        <v>9.9677331151393967E-9</v>
      </c>
      <c r="D291" s="57">
        <f>'Ind dose in plume'!D40+'Ind dose in plume'!I40+'Ind dose deposit'!D40+'Ind dose food'!X291</f>
        <v>3.9350586453150672E-10</v>
      </c>
      <c r="E291" s="57">
        <f>'Ind dose in plume'!E40+'Ind dose in plume'!J40+'Ind dose deposit'!E40+'Ind dose food'!Y291</f>
        <v>3.0901277464834835E-11</v>
      </c>
      <c r="F291" s="57">
        <f>'Ind dose in plume'!F40+'Ind dose in plume'!K40+'Ind dose deposit'!F40+'Ind dose food'!Z291</f>
        <v>8.4120456592072018E-12</v>
      </c>
      <c r="G291" s="57">
        <f>'Ind dose in plume'!G40+'Ind dose in plume'!L40+'Ind dose deposit'!G40+'Ind dose food'!AA291</f>
        <v>4.0726435111136129E-12</v>
      </c>
      <c r="H291" s="60">
        <f t="shared" si="710"/>
        <v>0</v>
      </c>
      <c r="I291" s="60">
        <f t="shared" si="711"/>
        <v>0</v>
      </c>
      <c r="J291" s="60">
        <f t="shared" si="712"/>
        <v>0</v>
      </c>
      <c r="K291" s="60">
        <f t="shared" si="713"/>
        <v>0</v>
      </c>
      <c r="L291" s="60">
        <f t="shared" si="632"/>
        <v>0</v>
      </c>
      <c r="M291" s="60">
        <f t="shared" si="633"/>
        <v>0</v>
      </c>
      <c r="N291" s="57">
        <f t="shared" si="714"/>
        <v>0</v>
      </c>
      <c r="O291" s="57">
        <f t="shared" si="715"/>
        <v>0</v>
      </c>
      <c r="P291" s="57">
        <f t="shared" si="716"/>
        <v>0</v>
      </c>
      <c r="Q291" s="57">
        <f t="shared" si="717"/>
        <v>0</v>
      </c>
      <c r="R291" s="57">
        <f t="shared" si="634"/>
        <v>0</v>
      </c>
      <c r="S291" s="57">
        <f t="shared" si="635"/>
        <v>0</v>
      </c>
      <c r="T291" s="60">
        <f t="shared" si="718"/>
        <v>1.2646075907785509E-3</v>
      </c>
      <c r="U291" s="60">
        <f t="shared" si="719"/>
        <v>2.3833742916116846E-3</v>
      </c>
      <c r="V291" s="60">
        <f t="shared" si="720"/>
        <v>2.0275307981637669E-3</v>
      </c>
      <c r="W291" s="60">
        <f t="shared" si="721"/>
        <v>1.6360289524595248E-3</v>
      </c>
      <c r="X291" s="60">
        <f t="shared" si="636"/>
        <v>1.2646075907785509E-3</v>
      </c>
      <c r="Y291" s="60">
        <f t="shared" si="637"/>
        <v>6.0469340422349763E-3</v>
      </c>
      <c r="Z291" s="60"/>
    </row>
    <row r="292" spans="1:31">
      <c r="A292" s="4"/>
      <c r="B292" s="107" t="s">
        <v>34</v>
      </c>
      <c r="C292" s="57">
        <f>'Ind dose in plume'!C41+'Ind dose in plume'!H41+'Ind dose deposit'!C41+'Ind dose food'!W292</f>
        <v>1.7606283141401337E-9</v>
      </c>
      <c r="D292" s="57">
        <f>'Ind dose in plume'!D41+'Ind dose in plume'!I41+'Ind dose deposit'!D41+'Ind dose food'!X292</f>
        <v>1.5102602476125287E-10</v>
      </c>
      <c r="E292" s="57">
        <f>'Ind dose in plume'!E41+'Ind dose in plume'!J41+'Ind dose deposit'!E41+'Ind dose food'!Y292</f>
        <v>1.1859790453478308E-11</v>
      </c>
      <c r="F292" s="57">
        <f>'Ind dose in plume'!F41+'Ind dose in plume'!K41+'Ind dose deposit'!F41+'Ind dose food'!Z292</f>
        <v>3.2285105014451365E-12</v>
      </c>
      <c r="G292" s="57">
        <f>'Ind dose in plume'!G41+'Ind dose in plume'!L41+'Ind dose deposit'!G41+'Ind dose food'!AA292</f>
        <v>1.5630647855413435E-12</v>
      </c>
      <c r="H292" s="60">
        <f t="shared" si="710"/>
        <v>0</v>
      </c>
      <c r="I292" s="60">
        <f t="shared" si="711"/>
        <v>0</v>
      </c>
      <c r="J292" s="60">
        <f t="shared" si="712"/>
        <v>0</v>
      </c>
      <c r="K292" s="60">
        <f t="shared" si="713"/>
        <v>0</v>
      </c>
      <c r="L292" s="60">
        <f t="shared" si="632"/>
        <v>0</v>
      </c>
      <c r="M292" s="60">
        <f t="shared" si="633"/>
        <v>0</v>
      </c>
      <c r="N292" s="57">
        <f t="shared" si="714"/>
        <v>0</v>
      </c>
      <c r="O292" s="57">
        <f t="shared" si="715"/>
        <v>0</v>
      </c>
      <c r="P292" s="57">
        <f t="shared" si="716"/>
        <v>0</v>
      </c>
      <c r="Q292" s="57">
        <f t="shared" si="717"/>
        <v>0</v>
      </c>
      <c r="R292" s="57">
        <f t="shared" si="634"/>
        <v>0</v>
      </c>
      <c r="S292" s="57">
        <f t="shared" si="635"/>
        <v>0</v>
      </c>
      <c r="T292" s="60">
        <f t="shared" si="718"/>
        <v>4.8535148909552766E-4</v>
      </c>
      <c r="U292" s="60">
        <f t="shared" si="719"/>
        <v>9.1472981021216697E-4</v>
      </c>
      <c r="V292" s="60">
        <f t="shared" si="720"/>
        <v>7.7815845741523041E-4</v>
      </c>
      <c r="W292" s="60">
        <f t="shared" si="721"/>
        <v>6.27901567308143E-4</v>
      </c>
      <c r="X292" s="60">
        <f t="shared" si="636"/>
        <v>4.8535148909552766E-4</v>
      </c>
      <c r="Y292" s="60">
        <f t="shared" si="637"/>
        <v>2.3207898349355402E-3</v>
      </c>
      <c r="Z292" s="60"/>
    </row>
    <row r="293" spans="1:31">
      <c r="A293" s="4"/>
      <c r="B293" s="107" t="s">
        <v>144</v>
      </c>
      <c r="C293" s="57">
        <f>'Ind dose in plume'!C42+'Ind dose in plume'!H42+'Ind dose deposit'!C42+'Ind dose food'!W293</f>
        <v>9.8806245410281884E-12</v>
      </c>
      <c r="D293" s="57">
        <f>'Ind dose in plume'!D42+'Ind dose in plume'!I42+'Ind dose deposit'!D42+'Ind dose food'!X293</f>
        <v>3.7565086795234951E-13</v>
      </c>
      <c r="E293" s="57">
        <f>'Ind dose in plume'!E42+'Ind dose in plume'!J42+'Ind dose deposit'!E42+'Ind dose food'!Y293</f>
        <v>2.9499158073086771E-14</v>
      </c>
      <c r="F293" s="57">
        <f>'Ind dose in plume'!F42+'Ind dose in plume'!K42+'Ind dose deposit'!F42+'Ind dose food'!Z293</f>
        <v>8.0303561851565996E-15</v>
      </c>
      <c r="G293" s="57">
        <f>'Ind dose in plume'!G42+'Ind dose in plume'!L42+'Ind dose deposit'!G42+'Ind dose food'!AA293</f>
        <v>3.8878507481248478E-15</v>
      </c>
      <c r="H293" s="60">
        <f t="shared" si="710"/>
        <v>0</v>
      </c>
      <c r="I293" s="60">
        <f t="shared" si="711"/>
        <v>0</v>
      </c>
      <c r="J293" s="60">
        <f t="shared" si="712"/>
        <v>0</v>
      </c>
      <c r="K293" s="60">
        <f t="shared" si="713"/>
        <v>0</v>
      </c>
      <c r="L293" s="60">
        <f t="shared" si="632"/>
        <v>0</v>
      </c>
      <c r="M293" s="60">
        <f t="shared" si="633"/>
        <v>0</v>
      </c>
      <c r="N293" s="57">
        <f t="shared" si="714"/>
        <v>0</v>
      </c>
      <c r="O293" s="57">
        <f t="shared" si="715"/>
        <v>0</v>
      </c>
      <c r="P293" s="57">
        <f t="shared" si="716"/>
        <v>0</v>
      </c>
      <c r="Q293" s="57">
        <f t="shared" si="717"/>
        <v>0</v>
      </c>
      <c r="R293" s="57">
        <f t="shared" si="634"/>
        <v>0</v>
      </c>
      <c r="S293" s="57">
        <f t="shared" si="635"/>
        <v>0</v>
      </c>
      <c r="T293" s="60">
        <f t="shared" si="718"/>
        <v>1.2072270883705128E-6</v>
      </c>
      <c r="U293" s="60">
        <f t="shared" si="719"/>
        <v>2.2752306941223755E-6</v>
      </c>
      <c r="V293" s="60">
        <f t="shared" si="720"/>
        <v>1.9355332989436475E-6</v>
      </c>
      <c r="W293" s="60">
        <f t="shared" si="721"/>
        <v>1.5617955191551834E-6</v>
      </c>
      <c r="X293" s="60">
        <f t="shared" si="636"/>
        <v>1.2072270883705128E-6</v>
      </c>
      <c r="Y293" s="60">
        <f t="shared" si="637"/>
        <v>5.7725595122212061E-6</v>
      </c>
      <c r="Z293" s="60"/>
    </row>
    <row r="294" spans="1:31">
      <c r="A294" s="4"/>
      <c r="B294" s="107" t="s">
        <v>145</v>
      </c>
      <c r="C294" s="57">
        <f>'Ind dose in plume'!C43+'Ind dose in plume'!H43+'Ind dose deposit'!C43+'Ind dose food'!W294</f>
        <v>1.5782030090137109E-8</v>
      </c>
      <c r="D294" s="57">
        <f>'Ind dose in plume'!D43+'Ind dose in plume'!I43+'Ind dose deposit'!D43+'Ind dose food'!X294</f>
        <v>6.0432034560732337E-10</v>
      </c>
      <c r="E294" s="57">
        <f>'Ind dose in plume'!E43+'Ind dose in plume'!J43+'Ind dose deposit'!E43+'Ind dose food'!Y294</f>
        <v>4.7456143250850069E-11</v>
      </c>
      <c r="F294" s="57">
        <f>'Ind dose in plume'!F43+'Ind dose in plume'!K43+'Ind dose deposit'!F43+'Ind dose food'!Z294</f>
        <v>1.2918664747446622E-11</v>
      </c>
      <c r="G294" s="57">
        <f>'Ind dose in plume'!G43+'Ind dose in plume'!L43+'Ind dose deposit'!G43+'Ind dose food'!AA294</f>
        <v>6.2544972159482087E-12</v>
      </c>
      <c r="H294" s="60">
        <f t="shared" si="710"/>
        <v>0</v>
      </c>
      <c r="I294" s="60">
        <f t="shared" si="711"/>
        <v>0</v>
      </c>
      <c r="J294" s="60">
        <f t="shared" si="712"/>
        <v>0</v>
      </c>
      <c r="K294" s="60">
        <f t="shared" si="713"/>
        <v>0</v>
      </c>
      <c r="L294" s="60">
        <f t="shared" si="632"/>
        <v>0</v>
      </c>
      <c r="M294" s="60">
        <f t="shared" si="633"/>
        <v>0</v>
      </c>
      <c r="N294" s="57">
        <f t="shared" si="714"/>
        <v>0</v>
      </c>
      <c r="O294" s="57">
        <f t="shared" si="715"/>
        <v>0</v>
      </c>
      <c r="P294" s="57">
        <f t="shared" si="716"/>
        <v>0</v>
      </c>
      <c r="Q294" s="57">
        <f t="shared" si="717"/>
        <v>0</v>
      </c>
      <c r="R294" s="57">
        <f t="shared" si="634"/>
        <v>0</v>
      </c>
      <c r="S294" s="57">
        <f t="shared" si="635"/>
        <v>0</v>
      </c>
      <c r="T294" s="60">
        <f t="shared" si="718"/>
        <v>1.9421009067470943E-3</v>
      </c>
      <c r="U294" s="60">
        <f t="shared" si="719"/>
        <v>3.6602289964170562E-3</v>
      </c>
      <c r="V294" s="60">
        <f t="shared" si="720"/>
        <v>3.1137480355841463E-3</v>
      </c>
      <c r="W294" s="60">
        <f t="shared" si="721"/>
        <v>2.5125053298786773E-3</v>
      </c>
      <c r="X294" s="60">
        <f t="shared" si="636"/>
        <v>1.9421009067470943E-3</v>
      </c>
      <c r="Y294" s="60">
        <f t="shared" si="637"/>
        <v>9.2864823618798789E-3</v>
      </c>
      <c r="Z294" s="60"/>
    </row>
    <row r="295" spans="1:31">
      <c r="A295" s="4"/>
      <c r="B295" s="107" t="s">
        <v>159</v>
      </c>
      <c r="C295" s="57">
        <f>'Ind dose in plume'!C44+'Ind dose in plume'!H44+'Ind dose deposit'!C44+'Ind dose food'!W295</f>
        <v>6.7020353834670237E-11</v>
      </c>
      <c r="D295" s="57">
        <f>'Ind dose in plume'!D44+'Ind dose in plume'!I44+'Ind dose deposit'!D44+'Ind dose food'!X295</f>
        <v>2.5593842275997038E-12</v>
      </c>
      <c r="E295" s="57">
        <f>'Ind dose in plume'!E44+'Ind dose in plume'!J44+'Ind dose deposit'!E44+'Ind dose food'!Y295</f>
        <v>2.0098364290031593E-13</v>
      </c>
      <c r="F295" s="57">
        <f>'Ind dose in plume'!F44+'Ind dose in plume'!K44+'Ind dose deposit'!F44+'Ind dose food'!Z295</f>
        <v>5.4712417075806139E-14</v>
      </c>
      <c r="G295" s="57">
        <f>'Ind dose in plume'!G44+'Ind dose in plume'!L44+'Ind dose deposit'!G44+'Ind dose food'!AA295</f>
        <v>2.6488701964811218E-14</v>
      </c>
      <c r="H295" s="60">
        <f t="shared" si="710"/>
        <v>0</v>
      </c>
      <c r="I295" s="60">
        <f t="shared" si="711"/>
        <v>0</v>
      </c>
      <c r="J295" s="60">
        <f t="shared" si="712"/>
        <v>0</v>
      </c>
      <c r="K295" s="60">
        <f t="shared" si="713"/>
        <v>0</v>
      </c>
      <c r="L295" s="60">
        <f t="shared" si="632"/>
        <v>0</v>
      </c>
      <c r="M295" s="60">
        <f t="shared" si="633"/>
        <v>0</v>
      </c>
      <c r="N295" s="57">
        <f t="shared" si="714"/>
        <v>0</v>
      </c>
      <c r="O295" s="57">
        <f t="shared" si="715"/>
        <v>0</v>
      </c>
      <c r="P295" s="57">
        <f t="shared" si="716"/>
        <v>0</v>
      </c>
      <c r="Q295" s="57">
        <f t="shared" si="717"/>
        <v>0</v>
      </c>
      <c r="R295" s="57">
        <f t="shared" si="634"/>
        <v>0</v>
      </c>
      <c r="S295" s="57">
        <f t="shared" si="635"/>
        <v>0</v>
      </c>
      <c r="T295" s="60">
        <f t="shared" si="718"/>
        <v>8.225078743857802E-6</v>
      </c>
      <c r="U295" s="60">
        <f t="shared" si="719"/>
        <v>1.5501600154498228E-5</v>
      </c>
      <c r="V295" s="60">
        <f t="shared" si="720"/>
        <v>1.3187174102147337E-5</v>
      </c>
      <c r="W295" s="60">
        <f t="shared" si="721"/>
        <v>1.0640824125471491E-5</v>
      </c>
      <c r="X295" s="60">
        <f t="shared" si="636"/>
        <v>8.225078743857802E-6</v>
      </c>
      <c r="Y295" s="60">
        <f t="shared" si="637"/>
        <v>3.9329598382117059E-5</v>
      </c>
      <c r="Z295" s="60"/>
    </row>
    <row r="296" spans="1:31">
      <c r="A296" s="4" t="s">
        <v>160</v>
      </c>
      <c r="B296" s="107"/>
      <c r="C296" s="57">
        <f>'Ind dose in plume'!C45+'Ind dose in plume'!H45+'Ind dose deposit'!C45+'Ind dose food'!W296</f>
        <v>1.440680396946616E-9</v>
      </c>
      <c r="D296" s="57">
        <f>'Ind dose in plume'!D45+'Ind dose in plume'!I45+'Ind dose deposit'!D45+'Ind dose food'!X296</f>
        <v>6.1959693366621087E-11</v>
      </c>
      <c r="E296" s="57">
        <f>'Ind dose in plume'!E45+'Ind dose in plume'!J45+'Ind dose deposit'!E45+'Ind dose food'!Y296</f>
        <v>4.865578451094218E-12</v>
      </c>
      <c r="F296" s="57">
        <f>'Ind dose in plume'!F45+'Ind dose in plume'!K45+'Ind dose deposit'!F45+'Ind dose food'!Z296</f>
        <v>1.324523470195931E-12</v>
      </c>
      <c r="G296" s="57">
        <f>'Ind dose in plume'!G45+'Ind dose in plume'!L45+'Ind dose deposit'!G45+'Ind dose food'!AA296</f>
        <v>6.4126040365429792E-13</v>
      </c>
      <c r="H296" s="60">
        <f t="shared" ref="H296" si="722">D296*VLOOKUP($B$254,Other_pop_inland,3,FALSE)</f>
        <v>0</v>
      </c>
      <c r="I296" s="60">
        <f t="shared" ref="I296" si="723">E296*VLOOKUP($B$254,Other_pop_inland,4,FALSE)</f>
        <v>0</v>
      </c>
      <c r="J296" s="60">
        <f t="shared" ref="J296" si="724">F296*VLOOKUP($B$254,Other_pop_inland,5,FALSE)</f>
        <v>0</v>
      </c>
      <c r="K296" s="60">
        <f t="shared" ref="K296" si="725">G296*VLOOKUP($B$254,Other_pop_inland,6,FALSE)</f>
        <v>0</v>
      </c>
      <c r="L296" s="60">
        <f t="shared" ref="L296" si="726">H296</f>
        <v>0</v>
      </c>
      <c r="M296" s="60">
        <f t="shared" ref="M296" si="727">SUM(I296:K296)</f>
        <v>0</v>
      </c>
      <c r="N296" s="57">
        <f t="shared" ref="N296" si="728">D296*VLOOKUP($B$254,Other_pop_coastal,3,FALSE)</f>
        <v>0</v>
      </c>
      <c r="O296" s="57">
        <f t="shared" ref="O296" si="729">E296*VLOOKUP($B$254,Other_pop_coastal,4,FALSE)</f>
        <v>0</v>
      </c>
      <c r="P296" s="57">
        <f t="shared" ref="P296" si="730">F296*VLOOKUP($B$254,Other_pop_coastal,5,FALSE)</f>
        <v>0</v>
      </c>
      <c r="Q296" s="57">
        <f t="shared" ref="Q296" si="731">G296*VLOOKUP($B$254,Other_pop_coastal,6,FALSE)</f>
        <v>0</v>
      </c>
      <c r="R296" s="57">
        <f t="shared" ref="R296" si="732">N296</f>
        <v>0</v>
      </c>
      <c r="S296" s="57">
        <f t="shared" ref="S296" si="733">SUM(O296:Q296)</f>
        <v>0</v>
      </c>
      <c r="T296" s="60">
        <f t="shared" si="718"/>
        <v>1.9911951921485748E-4</v>
      </c>
      <c r="U296" s="60">
        <f t="shared" si="719"/>
        <v>3.7527557258286123E-4</v>
      </c>
      <c r="V296" s="60">
        <f t="shared" si="720"/>
        <v>3.1924602379846046E-4</v>
      </c>
      <c r="W296" s="60">
        <f t="shared" si="721"/>
        <v>2.5760187052498591E-4</v>
      </c>
      <c r="X296" s="60">
        <f t="shared" ref="X296" si="734">T296</f>
        <v>1.9911951921485748E-4</v>
      </c>
      <c r="Y296" s="60">
        <f t="shared" ref="Y296" si="735">SUM(U296:W296)</f>
        <v>9.521234669063077E-4</v>
      </c>
      <c r="Z296" s="60"/>
    </row>
    <row r="297" spans="1:31">
      <c r="A297" s="4" t="s">
        <v>35</v>
      </c>
      <c r="B297" s="107"/>
      <c r="C297" s="57">
        <f>'Ind dose in plume'!C46+'Ind dose in plume'!H46+'Ind dose deposit'!C46+'Ind dose food'!W297</f>
        <v>1.1993397361020352E-9</v>
      </c>
      <c r="D297" s="57">
        <f>'Ind dose in plume'!D46+'Ind dose in plume'!I46+'Ind dose deposit'!D46+'Ind dose food'!X297</f>
        <v>5.2197520135044241E-11</v>
      </c>
      <c r="E297" s="57">
        <f>'Ind dose in plume'!E46+'Ind dose in plume'!J46+'Ind dose deposit'!E46+'Ind dose food'!Y297</f>
        <v>4.0989733522497069E-12</v>
      </c>
      <c r="F297" s="57">
        <f>'Ind dose in plume'!F46+'Ind dose in plume'!K46+'Ind dose deposit'!F46+'Ind dose food'!Z297</f>
        <v>1.1158357784467217E-12</v>
      </c>
      <c r="G297" s="57">
        <f>'Ind dose in plume'!G46+'Ind dose in plume'!L46+'Ind dose deposit'!G46+'Ind dose food'!AA297</f>
        <v>5.402254726924444E-13</v>
      </c>
      <c r="H297" s="60">
        <f t="shared" ref="H297:H302" si="736">D297*VLOOKUP($B$254,Other_pop_inland,3,FALSE)</f>
        <v>0</v>
      </c>
      <c r="I297" s="60">
        <f t="shared" ref="I297:I302" si="737">E297*VLOOKUP($B$254,Other_pop_inland,4,FALSE)</f>
        <v>0</v>
      </c>
      <c r="J297" s="60">
        <f t="shared" ref="J297:J302" si="738">F297*VLOOKUP($B$254,Other_pop_inland,5,FALSE)</f>
        <v>0</v>
      </c>
      <c r="K297" s="60">
        <f t="shared" ref="K297:K302" si="739">G297*VLOOKUP($B$254,Other_pop_inland,6,FALSE)</f>
        <v>0</v>
      </c>
      <c r="L297" s="60">
        <f t="shared" si="632"/>
        <v>0</v>
      </c>
      <c r="M297" s="60">
        <f t="shared" si="633"/>
        <v>0</v>
      </c>
      <c r="N297" s="57">
        <f t="shared" ref="N297:N302" si="740">D297*VLOOKUP($B$254,Other_pop_coastal,3,FALSE)</f>
        <v>0</v>
      </c>
      <c r="O297" s="57">
        <f t="shared" ref="O297:O302" si="741">E297*VLOOKUP($B$254,Other_pop_coastal,4,FALSE)</f>
        <v>0</v>
      </c>
      <c r="P297" s="57">
        <f t="shared" ref="P297:P302" si="742">F297*VLOOKUP($B$254,Other_pop_coastal,5,FALSE)</f>
        <v>0</v>
      </c>
      <c r="Q297" s="57">
        <f t="shared" ref="Q297:Q302" si="743">G297*VLOOKUP($B$254,Other_pop_coastal,6,FALSE)</f>
        <v>0</v>
      </c>
      <c r="R297" s="57">
        <f t="shared" si="634"/>
        <v>0</v>
      </c>
      <c r="S297" s="57">
        <f t="shared" si="635"/>
        <v>0</v>
      </c>
      <c r="T297" s="60">
        <f t="shared" si="718"/>
        <v>1.677468778290801E-4</v>
      </c>
      <c r="U297" s="60">
        <f t="shared" si="719"/>
        <v>3.1614834438060773E-4</v>
      </c>
      <c r="V297" s="60">
        <f t="shared" si="720"/>
        <v>2.6894663892100063E-4</v>
      </c>
      <c r="W297" s="60">
        <f t="shared" si="721"/>
        <v>2.1701494662352628E-4</v>
      </c>
      <c r="X297" s="60">
        <f t="shared" si="636"/>
        <v>1.677468778290801E-4</v>
      </c>
      <c r="Y297" s="60">
        <f t="shared" si="637"/>
        <v>8.0210992992513458E-4</v>
      </c>
      <c r="Z297" s="60"/>
    </row>
    <row r="298" spans="1:31">
      <c r="A298" s="4"/>
      <c r="B298" s="107" t="s">
        <v>36</v>
      </c>
      <c r="C298" s="57">
        <f>'Ind dose in plume'!C47+'Ind dose in plume'!H47+'Ind dose deposit'!C47+'Ind dose food'!W298</f>
        <v>4.1857371298424852E-12</v>
      </c>
      <c r="D298" s="57">
        <f>'Ind dose in plume'!D47+'Ind dose in plume'!I47+'Ind dose deposit'!D47+'Ind dose food'!X298</f>
        <v>2.8943087243317683E-13</v>
      </c>
      <c r="E298" s="57">
        <f>'Ind dose in plume'!E47+'Ind dose in plume'!J47+'Ind dose deposit'!E47+'Ind dose food'!Y298</f>
        <v>2.2728463542954306E-14</v>
      </c>
      <c r="F298" s="57">
        <f>'Ind dose in plume'!F47+'Ind dose in plume'!K47+'Ind dose deposit'!F47+'Ind dose food'!Z298</f>
        <v>6.187215829649373E-15</v>
      </c>
      <c r="G298" s="57">
        <f>'Ind dose in plume'!G47+'Ind dose in plume'!L47+'Ind dose deposit'!G47+'Ind dose food'!AA298</f>
        <v>2.9955049486541474E-15</v>
      </c>
      <c r="H298" s="60">
        <f t="shared" si="736"/>
        <v>0</v>
      </c>
      <c r="I298" s="60">
        <f t="shared" si="737"/>
        <v>0</v>
      </c>
      <c r="J298" s="60">
        <f t="shared" si="738"/>
        <v>0</v>
      </c>
      <c r="K298" s="60">
        <f t="shared" si="739"/>
        <v>0</v>
      </c>
      <c r="L298" s="60">
        <f t="shared" si="632"/>
        <v>0</v>
      </c>
      <c r="M298" s="60">
        <f t="shared" si="633"/>
        <v>0</v>
      </c>
      <c r="N298" s="57">
        <f t="shared" si="740"/>
        <v>0</v>
      </c>
      <c r="O298" s="57">
        <f t="shared" si="741"/>
        <v>0</v>
      </c>
      <c r="P298" s="57">
        <f t="shared" si="742"/>
        <v>0</v>
      </c>
      <c r="Q298" s="57">
        <f t="shared" si="743"/>
        <v>0</v>
      </c>
      <c r="R298" s="57">
        <f t="shared" si="634"/>
        <v>0</v>
      </c>
      <c r="S298" s="57">
        <f t="shared" si="635"/>
        <v>0</v>
      </c>
      <c r="T298" s="60">
        <f t="shared" si="718"/>
        <v>9.3014237213572228E-7</v>
      </c>
      <c r="U298" s="60">
        <f t="shared" si="719"/>
        <v>1.7530160608329483E-6</v>
      </c>
      <c r="V298" s="60">
        <f t="shared" si="720"/>
        <v>1.4912865618804519E-6</v>
      </c>
      <c r="W298" s="60">
        <f t="shared" si="721"/>
        <v>1.2033296825171728E-6</v>
      </c>
      <c r="X298" s="60">
        <f t="shared" si="636"/>
        <v>9.3014237213572228E-7</v>
      </c>
      <c r="Y298" s="60">
        <f t="shared" si="637"/>
        <v>4.4476323052305727E-6</v>
      </c>
      <c r="Z298" s="60"/>
    </row>
    <row r="299" spans="1:31">
      <c r="A299" s="4"/>
      <c r="B299" s="107" t="s">
        <v>37</v>
      </c>
      <c r="C299" s="57">
        <f>'Ind dose in plume'!C48+'Ind dose in plume'!H48+'Ind dose deposit'!C48+'Ind dose food'!W299</f>
        <v>7.5113005793332961E-16</v>
      </c>
      <c r="D299" s="57">
        <f>'Ind dose in plume'!D48+'Ind dose in plume'!I48+'Ind dose deposit'!D48+'Ind dose food'!X299</f>
        <v>2.8557168328386892E-17</v>
      </c>
      <c r="E299" s="57">
        <f>'Ind dose in plume'!E48+'Ind dose in plume'!J48+'Ind dose deposit'!E48+'Ind dose food'!Y299</f>
        <v>2.2425408657523378E-18</v>
      </c>
      <c r="F299" s="57">
        <f>'Ind dose in plume'!F48+'Ind dose in plume'!K48+'Ind dose deposit'!F48+'Ind dose food'!Z299</f>
        <v>6.1047172489227384E-19</v>
      </c>
      <c r="G299" s="57">
        <f>'Ind dose in plume'!G48+'Ind dose in plume'!L48+'Ind dose deposit'!G48+'Ind dose food'!AA299</f>
        <v>2.9555637354125878E-19</v>
      </c>
      <c r="H299" s="60">
        <f t="shared" si="736"/>
        <v>0</v>
      </c>
      <c r="I299" s="60">
        <f t="shared" si="737"/>
        <v>0</v>
      </c>
      <c r="J299" s="60">
        <f t="shared" si="738"/>
        <v>0</v>
      </c>
      <c r="K299" s="60">
        <f t="shared" si="739"/>
        <v>0</v>
      </c>
      <c r="L299" s="60">
        <f t="shared" si="632"/>
        <v>0</v>
      </c>
      <c r="M299" s="60">
        <f t="shared" si="633"/>
        <v>0</v>
      </c>
      <c r="N299" s="57">
        <f t="shared" si="740"/>
        <v>0</v>
      </c>
      <c r="O299" s="57">
        <f t="shared" si="741"/>
        <v>0</v>
      </c>
      <c r="P299" s="57">
        <f t="shared" si="742"/>
        <v>0</v>
      </c>
      <c r="Q299" s="57">
        <f t="shared" si="743"/>
        <v>0</v>
      </c>
      <c r="R299" s="57">
        <f t="shared" si="634"/>
        <v>0</v>
      </c>
      <c r="S299" s="57">
        <f t="shared" si="635"/>
        <v>0</v>
      </c>
      <c r="T299" s="60">
        <f t="shared" si="718"/>
        <v>9.1774011760191667E-11</v>
      </c>
      <c r="U299" s="60">
        <f t="shared" si="719"/>
        <v>1.7296418419610793E-10</v>
      </c>
      <c r="V299" s="60">
        <f t="shared" si="720"/>
        <v>1.4714021699020309E-10</v>
      </c>
      <c r="W299" s="60">
        <f t="shared" si="721"/>
        <v>1.1872848258825973E-10</v>
      </c>
      <c r="X299" s="60">
        <f t="shared" si="636"/>
        <v>9.1774011760191667E-11</v>
      </c>
      <c r="Y299" s="60">
        <f t="shared" si="637"/>
        <v>4.3883288377457075E-10</v>
      </c>
      <c r="Z299" s="60"/>
    </row>
    <row r="300" spans="1:31">
      <c r="A300" s="4" t="s">
        <v>15</v>
      </c>
      <c r="B300" s="107"/>
      <c r="C300" s="57">
        <f>'Ind dose in plume'!C49+'Ind dose in plume'!H49+'Ind dose deposit'!C49+'Ind dose food'!W300</f>
        <v>1.9826403342866822E-8</v>
      </c>
      <c r="D300" s="57">
        <f>'Ind dose in plume'!D49+'Ind dose in plume'!I49+'Ind dose deposit'!D49+'Ind dose food'!X300</f>
        <v>7.7044105094332763E-10</v>
      </c>
      <c r="E300" s="57">
        <f>'Ind dose in plume'!E49+'Ind dose in plume'!J49+'Ind dose deposit'!E49+'Ind dose food'!Y300</f>
        <v>6.0501283750342974E-11</v>
      </c>
      <c r="F300" s="57">
        <f>'Ind dose in plume'!F49+'Ind dose in plume'!K49+'Ind dose deposit'!F49+'Ind dose food'!Z300</f>
        <v>1.6469851686226397E-11</v>
      </c>
      <c r="G300" s="57">
        <f>'Ind dose in plume'!G49+'Ind dose in plume'!L49+'Ind dose deposit'!G49+'Ind dose food'!AA300</f>
        <v>7.9737821215635726E-12</v>
      </c>
      <c r="H300" s="60">
        <f t="shared" si="736"/>
        <v>0</v>
      </c>
      <c r="I300" s="60">
        <f t="shared" si="737"/>
        <v>0</v>
      </c>
      <c r="J300" s="60">
        <f t="shared" si="738"/>
        <v>0</v>
      </c>
      <c r="K300" s="60">
        <f t="shared" si="739"/>
        <v>0</v>
      </c>
      <c r="L300" s="60">
        <f t="shared" si="632"/>
        <v>0</v>
      </c>
      <c r="M300" s="60">
        <f t="shared" si="633"/>
        <v>0</v>
      </c>
      <c r="N300" s="57">
        <f t="shared" si="740"/>
        <v>0</v>
      </c>
      <c r="O300" s="57">
        <f t="shared" si="741"/>
        <v>0</v>
      </c>
      <c r="P300" s="57">
        <f t="shared" si="742"/>
        <v>0</v>
      </c>
      <c r="Q300" s="57">
        <f t="shared" si="743"/>
        <v>0</v>
      </c>
      <c r="R300" s="57">
        <f t="shared" si="634"/>
        <v>0</v>
      </c>
      <c r="S300" s="57">
        <f t="shared" si="635"/>
        <v>0</v>
      </c>
      <c r="T300" s="60">
        <f t="shared" si="718"/>
        <v>2.4759620861821412E-3</v>
      </c>
      <c r="U300" s="60">
        <f t="shared" si="719"/>
        <v>4.6663832737712978E-3</v>
      </c>
      <c r="V300" s="60">
        <f t="shared" si="720"/>
        <v>3.9696802523252854E-3</v>
      </c>
      <c r="W300" s="60">
        <f t="shared" si="721"/>
        <v>3.2031623626972094E-3</v>
      </c>
      <c r="X300" s="60">
        <f t="shared" si="636"/>
        <v>2.4759620861821412E-3</v>
      </c>
      <c r="Y300" s="60">
        <f t="shared" si="637"/>
        <v>1.1839225888793792E-2</v>
      </c>
      <c r="Z300" s="60"/>
    </row>
    <row r="301" spans="1:31">
      <c r="A301" s="4" t="s">
        <v>22</v>
      </c>
      <c r="B301" s="107"/>
      <c r="C301" s="57">
        <f>'Ind dose in plume'!C50+'Ind dose in plume'!H50+'Ind dose deposit'!C50+'Ind dose food'!W301</f>
        <v>1.9826381312557957E-8</v>
      </c>
      <c r="D301" s="57">
        <f>'Ind dose in plume'!D50+'Ind dose in plume'!I50+'Ind dose deposit'!D50+'Ind dose food'!X301</f>
        <v>7.7043991175981154E-10</v>
      </c>
      <c r="E301" s="57">
        <f>'Ind dose in plume'!E50+'Ind dose in plume'!J50+'Ind dose deposit'!E50+'Ind dose food'!Y301</f>
        <v>6.0501175771564902E-11</v>
      </c>
      <c r="F301" s="57">
        <f>'Ind dose in plume'!F50+'Ind dose in plume'!K50+'Ind dose deposit'!F50+'Ind dose food'!Z301</f>
        <v>1.6469813216659096E-11</v>
      </c>
      <c r="G301" s="57">
        <f>'Ind dose in plume'!G50+'Ind dose in plume'!L50+'Ind dose deposit'!G50+'Ind dose food'!AA301</f>
        <v>7.9737586148344787E-12</v>
      </c>
      <c r="H301" s="60">
        <f t="shared" si="736"/>
        <v>0</v>
      </c>
      <c r="I301" s="60">
        <f t="shared" si="737"/>
        <v>0</v>
      </c>
      <c r="J301" s="60">
        <f t="shared" si="738"/>
        <v>0</v>
      </c>
      <c r="K301" s="60">
        <f t="shared" si="739"/>
        <v>0</v>
      </c>
      <c r="L301" s="60">
        <f t="shared" si="632"/>
        <v>0</v>
      </c>
      <c r="M301" s="60">
        <f t="shared" si="633"/>
        <v>0</v>
      </c>
      <c r="N301" s="57">
        <f t="shared" si="740"/>
        <v>0</v>
      </c>
      <c r="O301" s="57">
        <f t="shared" si="741"/>
        <v>0</v>
      </c>
      <c r="P301" s="57">
        <f t="shared" si="742"/>
        <v>0</v>
      </c>
      <c r="Q301" s="57">
        <f t="shared" si="743"/>
        <v>0</v>
      </c>
      <c r="R301" s="57">
        <f t="shared" si="634"/>
        <v>0</v>
      </c>
      <c r="S301" s="57">
        <f t="shared" si="635"/>
        <v>0</v>
      </c>
      <c r="T301" s="60">
        <f t="shared" si="718"/>
        <v>2.475958425194462E-3</v>
      </c>
      <c r="U301" s="60">
        <f t="shared" si="719"/>
        <v>4.6663749455122484E-3</v>
      </c>
      <c r="V301" s="60">
        <f t="shared" si="720"/>
        <v>3.9696709801178278E-3</v>
      </c>
      <c r="W301" s="60">
        <f t="shared" si="721"/>
        <v>3.2031529197667709E-3</v>
      </c>
      <c r="X301" s="60">
        <f t="shared" si="636"/>
        <v>2.475958425194462E-3</v>
      </c>
      <c r="Y301" s="60">
        <f t="shared" si="637"/>
        <v>1.1839198845396847E-2</v>
      </c>
      <c r="Z301" s="60"/>
    </row>
    <row r="302" spans="1:31">
      <c r="A302" s="4" t="s">
        <v>8</v>
      </c>
      <c r="B302" s="107"/>
      <c r="C302" s="57">
        <f>'Ind dose in plume'!C51+'Ind dose in plume'!H51+'Ind dose deposit'!C51+'Ind dose food'!W302</f>
        <v>1.6662326380869343E-8</v>
      </c>
      <c r="D302" s="57">
        <f>'Ind dose in plume'!D51+'Ind dose in plume'!I51+'Ind dose deposit'!D51+'Ind dose food'!X302</f>
        <v>6.4755180690199705E-10</v>
      </c>
      <c r="E302" s="57">
        <f>'Ind dose in plume'!E51+'Ind dose in plume'!J51+'Ind dose deposit'!E51+'Ind dose food'!Y302</f>
        <v>5.0850705566580938E-11</v>
      </c>
      <c r="F302" s="57">
        <f>'Ind dose in plume'!F51+'Ind dose in plume'!K51+'Ind dose deposit'!F51+'Ind dose food'!Z302</f>
        <v>1.3842585082974549E-11</v>
      </c>
      <c r="G302" s="57">
        <f>'Ind dose in plume'!G51+'Ind dose in plume'!L51+'Ind dose deposit'!G51+'Ind dose food'!AA302</f>
        <v>6.7017227263969386E-12</v>
      </c>
      <c r="H302" s="60">
        <f t="shared" si="736"/>
        <v>0</v>
      </c>
      <c r="I302" s="60">
        <f t="shared" si="737"/>
        <v>0</v>
      </c>
      <c r="J302" s="60">
        <f t="shared" si="738"/>
        <v>0</v>
      </c>
      <c r="K302" s="60">
        <f t="shared" si="739"/>
        <v>0</v>
      </c>
      <c r="L302" s="60">
        <f t="shared" si="632"/>
        <v>0</v>
      </c>
      <c r="M302" s="60">
        <f t="shared" si="633"/>
        <v>0</v>
      </c>
      <c r="N302" s="57">
        <f t="shared" si="740"/>
        <v>0</v>
      </c>
      <c r="O302" s="57">
        <f t="shared" si="741"/>
        <v>0</v>
      </c>
      <c r="P302" s="57">
        <f t="shared" si="742"/>
        <v>0</v>
      </c>
      <c r="Q302" s="57">
        <f t="shared" si="743"/>
        <v>0</v>
      </c>
      <c r="R302" s="57">
        <f t="shared" si="634"/>
        <v>0</v>
      </c>
      <c r="S302" s="57">
        <f t="shared" si="635"/>
        <v>0</v>
      </c>
      <c r="T302" s="60">
        <f t="shared" si="718"/>
        <v>2.0810336115462528E-3</v>
      </c>
      <c r="U302" s="60">
        <f t="shared" si="719"/>
        <v>3.9220470576216025E-3</v>
      </c>
      <c r="V302" s="60">
        <f t="shared" si="720"/>
        <v>3.3364378557805361E-3</v>
      </c>
      <c r="W302" s="60">
        <f t="shared" si="721"/>
        <v>2.6921610943412399E-3</v>
      </c>
      <c r="X302" s="60">
        <f t="shared" si="636"/>
        <v>2.0810336115462528E-3</v>
      </c>
      <c r="Y302" s="60">
        <f t="shared" si="637"/>
        <v>9.9506460077433793E-3</v>
      </c>
      <c r="Z302" s="60"/>
    </row>
    <row r="304" spans="1:31" s="104" customFormat="1" ht="12.75">
      <c r="A304" s="61" t="s">
        <v>347</v>
      </c>
      <c r="B304" s="61" t="s">
        <v>275</v>
      </c>
      <c r="C304" s="136" t="s">
        <v>103</v>
      </c>
      <c r="D304" s="136"/>
      <c r="E304" s="136"/>
      <c r="F304" s="136"/>
      <c r="G304" s="136"/>
      <c r="H304" s="136" t="s">
        <v>349</v>
      </c>
      <c r="I304" s="136"/>
      <c r="J304" s="136"/>
      <c r="K304" s="136"/>
      <c r="L304" s="136"/>
      <c r="M304" s="136"/>
      <c r="N304" s="136" t="s">
        <v>350</v>
      </c>
      <c r="O304" s="136"/>
      <c r="P304" s="136"/>
      <c r="Q304" s="136"/>
      <c r="R304" s="136"/>
      <c r="S304" s="136"/>
      <c r="T304" s="136" t="s">
        <v>252</v>
      </c>
      <c r="U304" s="136"/>
      <c r="V304" s="136"/>
      <c r="W304" s="136"/>
      <c r="X304" s="136"/>
      <c r="Y304" s="136"/>
      <c r="Z304" s="136" t="s">
        <v>266</v>
      </c>
      <c r="AA304" s="136"/>
      <c r="AB304" s="136"/>
      <c r="AC304" s="136"/>
      <c r="AD304" s="136"/>
      <c r="AE304" s="136"/>
    </row>
    <row r="305" spans="1:31">
      <c r="A305" s="135" t="s">
        <v>165</v>
      </c>
      <c r="B305" s="135" t="s">
        <v>164</v>
      </c>
      <c r="C305" s="134" t="s">
        <v>189</v>
      </c>
      <c r="D305" s="134"/>
      <c r="E305" s="134"/>
      <c r="F305" s="134"/>
      <c r="G305" s="134"/>
      <c r="H305" s="133" t="s">
        <v>190</v>
      </c>
      <c r="I305" s="133"/>
      <c r="J305" s="133"/>
      <c r="K305" s="133"/>
      <c r="L305" s="133"/>
      <c r="M305" s="133"/>
      <c r="N305" s="134" t="s">
        <v>190</v>
      </c>
      <c r="O305" s="134"/>
      <c r="P305" s="134"/>
      <c r="Q305" s="134"/>
      <c r="R305" s="134"/>
      <c r="S305" s="134"/>
      <c r="T305" s="133" t="s">
        <v>190</v>
      </c>
      <c r="U305" s="133"/>
      <c r="V305" s="133"/>
      <c r="W305" s="133"/>
      <c r="X305" s="133"/>
      <c r="Y305" s="133"/>
      <c r="Z305" s="134" t="s">
        <v>190</v>
      </c>
      <c r="AA305" s="134"/>
      <c r="AB305" s="134"/>
      <c r="AC305" s="134"/>
      <c r="AD305" s="134"/>
      <c r="AE305" s="134"/>
    </row>
    <row r="306" spans="1:31" ht="22.5">
      <c r="A306" s="135"/>
      <c r="B306" s="135"/>
      <c r="C306" s="62" t="str">
        <f>Other_x_typical &amp; " km"</f>
        <v>5 km</v>
      </c>
      <c r="D306" s="62" t="str">
        <f>Other_x_1 &amp; " km"</f>
        <v>50 km</v>
      </c>
      <c r="E306" s="62" t="str">
        <f>Other_x_2 &amp; " km"</f>
        <v>300 km</v>
      </c>
      <c r="F306" s="62" t="str">
        <f>Other_x_3 &amp; " km"</f>
        <v>750 km</v>
      </c>
      <c r="G306" s="62" t="str">
        <f>Other_x_4 &amp; " km"</f>
        <v>1250 km</v>
      </c>
      <c r="H306" s="87" t="s">
        <v>183</v>
      </c>
      <c r="I306" s="87" t="s">
        <v>104</v>
      </c>
      <c r="J306" s="87" t="s">
        <v>105</v>
      </c>
      <c r="K306" s="87" t="s">
        <v>106</v>
      </c>
      <c r="L306" s="87" t="s">
        <v>107</v>
      </c>
      <c r="M306" s="87" t="s">
        <v>108</v>
      </c>
      <c r="N306" s="62" t="s">
        <v>183</v>
      </c>
      <c r="O306" s="62" t="s">
        <v>104</v>
      </c>
      <c r="P306" s="62" t="s">
        <v>105</v>
      </c>
      <c r="Q306" s="62" t="s">
        <v>106</v>
      </c>
      <c r="R306" s="62" t="s">
        <v>107</v>
      </c>
      <c r="S306" s="62" t="s">
        <v>108</v>
      </c>
      <c r="T306" s="87" t="s">
        <v>183</v>
      </c>
      <c r="U306" s="87" t="s">
        <v>104</v>
      </c>
      <c r="V306" s="87" t="s">
        <v>105</v>
      </c>
      <c r="W306" s="87" t="s">
        <v>106</v>
      </c>
      <c r="X306" s="87" t="s">
        <v>107</v>
      </c>
      <c r="Y306" s="87" t="s">
        <v>108</v>
      </c>
      <c r="Z306" s="62" t="s">
        <v>183</v>
      </c>
      <c r="AA306" s="62" t="s">
        <v>104</v>
      </c>
      <c r="AB306" s="62" t="s">
        <v>105</v>
      </c>
      <c r="AC306" s="62" t="s">
        <v>106</v>
      </c>
      <c r="AD306" s="62" t="s">
        <v>107</v>
      </c>
      <c r="AE306" s="62" t="s">
        <v>108</v>
      </c>
    </row>
    <row r="307" spans="1:31">
      <c r="A307" s="4" t="s">
        <v>53</v>
      </c>
      <c r="B307" s="107"/>
      <c r="C307" s="57">
        <f>'Ind dose in plume'!C6+'Ind dose in plume'!H6+'Ind dose deposit'!C6+'Ind dose food'!W307</f>
        <v>2.5237440379672015E-14</v>
      </c>
      <c r="D307" s="57">
        <f>'Ind dose in plume'!D6+'Ind dose in plume'!I6+'Ind dose deposit'!D6+'Ind dose food'!X307</f>
        <v>1.5923110730082903E-15</v>
      </c>
      <c r="E307" s="57">
        <f>'Ind dose in plume'!E6+'Ind dose in plume'!J6+'Ind dose deposit'!E6+'Ind dose food'!Y307</f>
        <v>1.8541710646412697E-16</v>
      </c>
      <c r="F307" s="57">
        <f>'Ind dose in plume'!F6+'Ind dose in plume'!K6+'Ind dose deposit'!F6+'Ind dose food'!Z307</f>
        <v>6.1723121494373134E-17</v>
      </c>
      <c r="G307" s="57">
        <f>'Ind dose in plume'!G6+'Ind dose in plume'!L6+'Ind dose deposit'!G6+'Ind dose food'!AA307</f>
        <v>3.3422285985988751E-17</v>
      </c>
      <c r="H307" s="60">
        <f t="shared" ref="H307:H312" si="744">D307*VLOOKUP($B$304,Other_pop_inland,3,FALSE)</f>
        <v>7.319075627889589E-9</v>
      </c>
      <c r="I307" s="60">
        <f t="shared" ref="I307:I312" si="745">E307*VLOOKUP($B$304,Other_pop_inland,4,FALSE)</f>
        <v>1.3275078086030987E-8</v>
      </c>
      <c r="J307" s="60">
        <f t="shared" ref="J307:J312" si="746">F307*VLOOKUP($B$304,Other_pop_inland,5,FALSE)</f>
        <v>9.1612234273817431E-9</v>
      </c>
      <c r="K307" s="60">
        <f t="shared" ref="K307:K312" si="747">G307*VLOOKUP($B$304,Other_pop_inland,6,FALSE)</f>
        <v>5.061348790413397E-9</v>
      </c>
      <c r="L307" s="60">
        <f t="shared" ref="L307" si="748">H307</f>
        <v>7.319075627889589E-9</v>
      </c>
      <c r="M307" s="60">
        <f t="shared" ref="M307" si="749">SUM(I307:K307)</f>
        <v>2.7497650303826129E-8</v>
      </c>
      <c r="N307" s="57">
        <f t="shared" ref="N307:N312" si="750">D307*VLOOKUP($B$304,Other_pop_coastal,3,FALSE)</f>
        <v>8.9058995938181136E-9</v>
      </c>
      <c r="O307" s="57">
        <f t="shared" ref="O307:O312" si="751">E307*VLOOKUP($B$304,Other_pop_coastal,4,FALSE)</f>
        <v>1.2162000461184457E-8</v>
      </c>
      <c r="P307" s="57">
        <f t="shared" ref="P307:P312" si="752">F307*VLOOKUP($B$304,Other_pop_coastal,5,FALSE)</f>
        <v>8.3801162995203083E-9</v>
      </c>
      <c r="Q307" s="57">
        <f t="shared" ref="Q307:Q312" si="753">G307*VLOOKUP($B$304,Other_pop_coastal,6,FALSE)</f>
        <v>6.6581642886324276E-9</v>
      </c>
      <c r="R307" s="57">
        <f t="shared" ref="R307" si="754">N307</f>
        <v>8.9058995938181136E-9</v>
      </c>
      <c r="S307" s="57">
        <f t="shared" ref="S307" si="755">SUM(O307:Q307)</f>
        <v>2.7200281049337193E-8</v>
      </c>
      <c r="T307" s="60">
        <f t="shared" ref="T307:T312" si="756">D307*VLOOKUP($B$304,Other_pop_generic,3,FALSE)</f>
        <v>7.964818867856174E-9</v>
      </c>
      <c r="U307" s="60">
        <f t="shared" ref="U307:U312" si="757">E307*VLOOKUP($B$304,Other_pop_generic,4,FALSE)</f>
        <v>2.2259173243560102E-8</v>
      </c>
      <c r="V307" s="60">
        <f t="shared" ref="V307:V312" si="758">F307*VLOOKUP($B$304,Other_pop_generic,5,FALSE)</f>
        <v>2.3155658353831085E-8</v>
      </c>
      <c r="W307" s="60">
        <f t="shared" ref="W307:W312" si="759">G307*VLOOKUP($B$304,Other_pop_generic,6,FALSE)</f>
        <v>2.0897491273891167E-8</v>
      </c>
      <c r="X307" s="60">
        <f t="shared" ref="X307" si="760">T307</f>
        <v>7.964818867856174E-9</v>
      </c>
      <c r="Y307" s="60">
        <f t="shared" ref="Y307" si="761">SUM(U307:W307)</f>
        <v>6.6312322871282358E-8</v>
      </c>
      <c r="Z307" s="57">
        <f t="shared" ref="Z307:Z312" si="762">D307*VLOOKUP($B$304,Other_pop_remote,4,FALSE)</f>
        <v>2.5011963845962629E-10</v>
      </c>
      <c r="AA307" s="57">
        <f t="shared" ref="AA307:AA312" si="763">E307*VLOOKUP($B$304,Other_pop_remote,5,FALSE)</f>
        <v>6.9900602342109339E-10</v>
      </c>
      <c r="AB307" s="57">
        <f t="shared" ref="AB307:AB312" si="764">F307*VLOOKUP($B$304,Other_pop_remote,6,FALSE)</f>
        <v>7.2715839391257336E-10</v>
      </c>
      <c r="AC307" s="57">
        <f t="shared" ref="AC307:AC312" si="765">G307*VLOOKUP($B$304,Other_pop_remote,7,FALSE)</f>
        <v>6.5624505074849605E-10</v>
      </c>
      <c r="AD307" s="57">
        <f t="shared" ref="AD307" si="766">Z307</f>
        <v>2.5011963845962629E-10</v>
      </c>
      <c r="AE307" s="57">
        <f t="shared" ref="AE307" si="767">SUM(AA307:AC307)</f>
        <v>2.0824094680821627E-9</v>
      </c>
    </row>
    <row r="308" spans="1:31">
      <c r="A308" s="4"/>
      <c r="B308" s="107" t="s">
        <v>38</v>
      </c>
      <c r="C308" s="57">
        <f>'Ind dose in plume'!C7+'Ind dose in plume'!H7+'Ind dose deposit'!C7+'Ind dose food'!W308</f>
        <v>1.4312993273596755E-14</v>
      </c>
      <c r="D308" s="57">
        <f>'Ind dose in plume'!D7+'Ind dose in plume'!I7+'Ind dose deposit'!D7+'Ind dose food'!X308</f>
        <v>3.612210641741391E-15</v>
      </c>
      <c r="E308" s="57">
        <f>'Ind dose in plume'!E7+'Ind dose in plume'!J7+'Ind dose deposit'!E7+'Ind dose food'!Y308</f>
        <v>4.2062487442560713E-16</v>
      </c>
      <c r="F308" s="57">
        <f>'Ind dose in plume'!F7+'Ind dose in plume'!K7+'Ind dose deposit'!F7+'Ind dose food'!Z308</f>
        <v>1.4002095449995698E-16</v>
      </c>
      <c r="G308" s="57">
        <f>'Ind dose in plume'!G7+'Ind dose in plume'!L7+'Ind dose deposit'!G7+'Ind dose food'!AA308</f>
        <v>7.5819567643793032E-17</v>
      </c>
      <c r="H308" s="60">
        <f t="shared" si="744"/>
        <v>1.660356655111647E-8</v>
      </c>
      <c r="I308" s="60">
        <f t="shared" si="745"/>
        <v>3.0114956270268554E-8</v>
      </c>
      <c r="J308" s="60">
        <f t="shared" si="746"/>
        <v>2.0782540118394686E-8</v>
      </c>
      <c r="K308" s="60">
        <f t="shared" si="747"/>
        <v>1.1481838110787919E-8</v>
      </c>
      <c r="L308" s="60">
        <f t="shared" ref="L308:L352" si="768">H308</f>
        <v>1.660356655111647E-8</v>
      </c>
      <c r="M308" s="60">
        <f t="shared" ref="M308:M352" si="769">SUM(I308:K308)</f>
        <v>6.2379334499451164E-8</v>
      </c>
      <c r="N308" s="57">
        <f t="shared" si="750"/>
        <v>2.0203329507903654E-8</v>
      </c>
      <c r="O308" s="57">
        <f t="shared" si="751"/>
        <v>2.7589902648705294E-8</v>
      </c>
      <c r="P308" s="57">
        <f t="shared" si="752"/>
        <v>1.9010572613156821E-8</v>
      </c>
      <c r="Q308" s="57">
        <f t="shared" si="753"/>
        <v>1.5104267190972012E-8</v>
      </c>
      <c r="R308" s="57">
        <f t="shared" ref="R308:R352" si="770">N308</f>
        <v>2.0203329507903654E-8</v>
      </c>
      <c r="S308" s="57">
        <f t="shared" ref="S308:S352" si="771">SUM(O308:Q308)</f>
        <v>6.1704742452834123E-8</v>
      </c>
      <c r="T308" s="60">
        <f t="shared" si="756"/>
        <v>1.806845657341158E-8</v>
      </c>
      <c r="U308" s="60">
        <f t="shared" si="757"/>
        <v>5.0495675015841842E-8</v>
      </c>
      <c r="V308" s="60">
        <f t="shared" si="758"/>
        <v>5.2529381312542775E-8</v>
      </c>
      <c r="W308" s="60">
        <f t="shared" si="759"/>
        <v>4.7406654167539356E-8</v>
      </c>
      <c r="X308" s="60">
        <f t="shared" ref="X308:X352" si="772">T308</f>
        <v>1.806845657341158E-8</v>
      </c>
      <c r="Y308" s="60">
        <f t="shared" ref="Y308:Y352" si="773">SUM(U308:W308)</f>
        <v>1.5043171049592399E-7</v>
      </c>
      <c r="Z308" s="57">
        <f t="shared" si="762"/>
        <v>5.6740472076568135E-10</v>
      </c>
      <c r="AA308" s="57">
        <f t="shared" si="763"/>
        <v>1.5857184184951399E-9</v>
      </c>
      <c r="AB308" s="57">
        <f t="shared" si="764"/>
        <v>1.6495830075213582E-9</v>
      </c>
      <c r="AC308" s="57">
        <f t="shared" si="765"/>
        <v>1.4887137294255913E-9</v>
      </c>
      <c r="AD308" s="57">
        <f t="shared" ref="AD308:AD352" si="774">Z308</f>
        <v>5.6740472076568135E-10</v>
      </c>
      <c r="AE308" s="57">
        <f t="shared" ref="AE308:AE352" si="775">SUM(AA308:AC308)</f>
        <v>4.7240151554420896E-9</v>
      </c>
    </row>
    <row r="309" spans="1:31">
      <c r="A309" s="4"/>
      <c r="B309" s="107" t="s">
        <v>54</v>
      </c>
      <c r="C309" s="57">
        <f>'Ind dose in plume'!C8+'Ind dose in plume'!H8+'Ind dose deposit'!C8+'Ind dose food'!W309</f>
        <v>4.7898579981868131E-15</v>
      </c>
      <c r="D309" s="57">
        <f>'Ind dose in plume'!D8+'Ind dose in plume'!I8+'Ind dose deposit'!D8+'Ind dose food'!X309</f>
        <v>1.2088300261691277E-15</v>
      </c>
      <c r="E309" s="57">
        <f>'Ind dose in plume'!E8+'Ind dose in plume'!J8+'Ind dose deposit'!E8+'Ind dose food'!Y309</f>
        <v>1.4076254913920805E-16</v>
      </c>
      <c r="F309" s="57">
        <f>'Ind dose in plume'!F8+'Ind dose in plume'!K8+'Ind dose deposit'!F8+'Ind dose food'!Z309</f>
        <v>4.6858157200603033E-17</v>
      </c>
      <c r="G309" s="57">
        <f>'Ind dose in plume'!G8+'Ind dose in plume'!L8+'Ind dose deposit'!G8+'Ind dose food'!AA309</f>
        <v>2.5373096707005383E-17</v>
      </c>
      <c r="H309" s="60">
        <f t="shared" si="744"/>
        <v>5.5564007138883548E-9</v>
      </c>
      <c r="I309" s="60">
        <f t="shared" si="745"/>
        <v>1.0078001253747799E-8</v>
      </c>
      <c r="J309" s="60">
        <f t="shared" si="746"/>
        <v>6.9548985391031345E-9</v>
      </c>
      <c r="K309" s="60">
        <f t="shared" si="747"/>
        <v>3.8424089956288685E-9</v>
      </c>
      <c r="L309" s="60">
        <f t="shared" si="768"/>
        <v>5.5564007138883548E-9</v>
      </c>
      <c r="M309" s="60">
        <f t="shared" si="769"/>
        <v>2.0875308788479802E-8</v>
      </c>
      <c r="N309" s="57">
        <f t="shared" si="750"/>
        <v>6.7610651094170486E-9</v>
      </c>
      <c r="O309" s="57">
        <f t="shared" si="751"/>
        <v>9.2329894484668999E-9</v>
      </c>
      <c r="P309" s="57">
        <f t="shared" si="752"/>
        <v>6.3619077813175077E-9</v>
      </c>
      <c r="Q309" s="57">
        <f t="shared" si="753"/>
        <v>5.0546586327883848E-9</v>
      </c>
      <c r="R309" s="57">
        <f t="shared" si="770"/>
        <v>6.7610651094170486E-9</v>
      </c>
      <c r="S309" s="57">
        <f t="shared" si="771"/>
        <v>2.0649555862572792E-8</v>
      </c>
      <c r="T309" s="60">
        <f t="shared" si="756"/>
        <v>6.0466276744988836E-9</v>
      </c>
      <c r="U309" s="60">
        <f t="shared" si="757"/>
        <v>1.6898429854965793E-8</v>
      </c>
      <c r="V309" s="60">
        <f t="shared" si="758"/>
        <v>1.7579011769944083E-8</v>
      </c>
      <c r="W309" s="60">
        <f t="shared" si="759"/>
        <v>1.5864685834132522E-8</v>
      </c>
      <c r="X309" s="60">
        <f t="shared" si="772"/>
        <v>6.0466276744988836E-9</v>
      </c>
      <c r="Y309" s="60">
        <f t="shared" si="773"/>
        <v>5.0342127459042398E-8</v>
      </c>
      <c r="Z309" s="57">
        <f t="shared" si="762"/>
        <v>1.8988257648258447E-10</v>
      </c>
      <c r="AA309" s="57">
        <f t="shared" si="763"/>
        <v>5.3066230833156994E-10</v>
      </c>
      <c r="AB309" s="57">
        <f t="shared" si="764"/>
        <v>5.520346590831381E-10</v>
      </c>
      <c r="AC309" s="57">
        <f t="shared" si="765"/>
        <v>4.9819958883469683E-10</v>
      </c>
      <c r="AD309" s="57">
        <f t="shared" si="774"/>
        <v>1.8988257648258447E-10</v>
      </c>
      <c r="AE309" s="57">
        <f t="shared" si="775"/>
        <v>1.5808965562494049E-9</v>
      </c>
    </row>
    <row r="310" spans="1:31">
      <c r="A310" s="4" t="s">
        <v>9</v>
      </c>
      <c r="B310" s="107"/>
      <c r="C310" s="57">
        <f>'Ind dose in plume'!C9+'Ind dose in plume'!H9+'Ind dose deposit'!C9+'Ind dose food'!W310</f>
        <v>3.5989795356491376E-12</v>
      </c>
      <c r="D310" s="57">
        <f>'Ind dose in plume'!D9+'Ind dose in plume'!I9+'Ind dose deposit'!D9+'Ind dose food'!X310</f>
        <v>4.7601768117826844E-13</v>
      </c>
      <c r="E310" s="57">
        <f>'Ind dose in plume'!E9+'Ind dose in plume'!J9+'Ind dose deposit'!E9+'Ind dose food'!Y310</f>
        <v>3.8744595010500654E-14</v>
      </c>
      <c r="F310" s="57">
        <f>'Ind dose in plume'!F9+'Ind dose in plume'!K9+'Ind dose deposit'!F9+'Ind dose food'!Z310</f>
        <v>1.0742237221343007E-14</v>
      </c>
      <c r="G310" s="57">
        <f>'Ind dose in plume'!G9+'Ind dose in plume'!L9+'Ind dose deposit'!G9+'Ind dose food'!AA310</f>
        <v>5.2541936201472382E-15</v>
      </c>
      <c r="H310" s="60">
        <f t="shared" si="744"/>
        <v>2.1880205870666842E-6</v>
      </c>
      <c r="I310" s="60">
        <f t="shared" si="745"/>
        <v>2.7739486069239933E-6</v>
      </c>
      <c r="J310" s="60">
        <f t="shared" si="746"/>
        <v>1.5944111851768748E-6</v>
      </c>
      <c r="K310" s="60">
        <f t="shared" si="747"/>
        <v>7.9567587133562399E-7</v>
      </c>
      <c r="L310" s="60">
        <f t="shared" si="768"/>
        <v>2.1880205870666842E-6</v>
      </c>
      <c r="M310" s="60">
        <f t="shared" si="769"/>
        <v>5.1640356634364925E-6</v>
      </c>
      <c r="N310" s="57">
        <f t="shared" si="750"/>
        <v>2.6623979103822443E-6</v>
      </c>
      <c r="O310" s="57">
        <f t="shared" si="751"/>
        <v>2.5413608882807168E-6</v>
      </c>
      <c r="P310" s="57">
        <f t="shared" si="752"/>
        <v>1.4584679946897515E-6</v>
      </c>
      <c r="Q310" s="57">
        <f t="shared" si="753"/>
        <v>1.0467053133914994E-6</v>
      </c>
      <c r="R310" s="57">
        <f t="shared" si="770"/>
        <v>2.6623979103822443E-6</v>
      </c>
      <c r="S310" s="57">
        <f t="shared" si="771"/>
        <v>5.0465341963619675E-6</v>
      </c>
      <c r="T310" s="60">
        <f t="shared" si="756"/>
        <v>2.3810640224456174E-6</v>
      </c>
      <c r="U310" s="60">
        <f t="shared" si="757"/>
        <v>4.6512572061799655E-6</v>
      </c>
      <c r="V310" s="60">
        <f t="shared" si="758"/>
        <v>4.0299902051438316E-6</v>
      </c>
      <c r="W310" s="60">
        <f t="shared" si="759"/>
        <v>3.2852170965921223E-6</v>
      </c>
      <c r="X310" s="60">
        <f t="shared" si="772"/>
        <v>2.3810640224456174E-6</v>
      </c>
      <c r="Y310" s="60">
        <f t="shared" si="773"/>
        <v>1.1966464507915919E-5</v>
      </c>
      <c r="Z310" s="57">
        <f t="shared" si="762"/>
        <v>7.4772682508424832E-8</v>
      </c>
      <c r="AA310" s="57">
        <f t="shared" si="763"/>
        <v>1.4606368206156073E-7</v>
      </c>
      <c r="AB310" s="57">
        <f t="shared" si="764"/>
        <v>1.2655400076633758E-7</v>
      </c>
      <c r="AC310" s="57">
        <f t="shared" si="765"/>
        <v>1.0316585048495578E-7</v>
      </c>
      <c r="AD310" s="57">
        <f t="shared" si="774"/>
        <v>7.4772682508424832E-8</v>
      </c>
      <c r="AE310" s="57">
        <f t="shared" si="775"/>
        <v>3.7578353331285405E-7</v>
      </c>
    </row>
    <row r="311" spans="1:31">
      <c r="A311" s="4" t="s">
        <v>268</v>
      </c>
      <c r="B311" s="107"/>
      <c r="C311" s="57">
        <f>'Ind dose in plume'!C10+'Ind dose in plume'!H10+'Ind dose deposit'!C10+'Ind dose food'!W311</f>
        <v>9.4908189198183431E-12</v>
      </c>
      <c r="D311" s="57">
        <f>'Ind dose in plume'!D10+'Ind dose in plume'!I10+'Ind dose deposit'!D10+'Ind dose food'!X311</f>
        <v>1.3776400385330585E-12</v>
      </c>
      <c r="E311" s="57">
        <f>'Ind dose in plume'!E10+'Ind dose in plume'!J10+'Ind dose deposit'!E10+'Ind dose food'!Y311</f>
        <v>1.0694985928770554E-13</v>
      </c>
      <c r="F311" s="57">
        <f>'Ind dose in plume'!F10+'Ind dose in plume'!K10+'Ind dose deposit'!F10+'Ind dose food'!Z311</f>
        <v>2.8519376819022617E-14</v>
      </c>
      <c r="G311" s="57">
        <f>'Ind dose in plume'!G10+'Ind dose in plume'!L10+'Ind dose deposit'!G10+'Ind dose food'!AA311</f>
        <v>1.3494390718111432E-14</v>
      </c>
      <c r="H311" s="60">
        <f t="shared" si="744"/>
        <v>6.3323378207643006E-6</v>
      </c>
      <c r="I311" s="60">
        <f t="shared" si="745"/>
        <v>7.6571561298148225E-6</v>
      </c>
      <c r="J311" s="60">
        <f t="shared" si="746"/>
        <v>4.2329742359607681E-6</v>
      </c>
      <c r="K311" s="60">
        <f t="shared" si="747"/>
        <v>2.0435411918595767E-6</v>
      </c>
      <c r="L311" s="60">
        <f t="shared" ref="L311" si="776">H311</f>
        <v>6.3323378207643006E-6</v>
      </c>
      <c r="M311" s="60">
        <f t="shared" ref="M311" si="777">SUM(I311:K311)</f>
        <v>1.3933671557635168E-5</v>
      </c>
      <c r="N311" s="57">
        <f t="shared" si="750"/>
        <v>7.7052305090233188E-6</v>
      </c>
      <c r="O311" s="57">
        <f t="shared" si="751"/>
        <v>7.0151253181827716E-6</v>
      </c>
      <c r="P311" s="57">
        <f t="shared" si="752"/>
        <v>3.8720610485495396E-6</v>
      </c>
      <c r="Q311" s="57">
        <f t="shared" si="753"/>
        <v>2.6882622694883395E-6</v>
      </c>
      <c r="R311" s="57">
        <f t="shared" ref="R311" si="778">N311</f>
        <v>7.7052305090233188E-6</v>
      </c>
      <c r="S311" s="57">
        <f t="shared" ref="S311" si="779">SUM(O311:Q311)</f>
        <v>1.357544863622065E-5</v>
      </c>
      <c r="T311" s="60">
        <f t="shared" si="756"/>
        <v>6.8910237189345234E-6</v>
      </c>
      <c r="U311" s="60">
        <f t="shared" si="757"/>
        <v>1.2839243862971165E-5</v>
      </c>
      <c r="V311" s="60">
        <f t="shared" si="758"/>
        <v>1.069915017414763E-5</v>
      </c>
      <c r="W311" s="60">
        <f t="shared" si="759"/>
        <v>8.437451357948132E-6</v>
      </c>
      <c r="X311" s="60">
        <f t="shared" ref="X311" si="780">T311</f>
        <v>6.8910237189345234E-6</v>
      </c>
      <c r="Y311" s="60">
        <f t="shared" ref="Y311" si="781">SUM(U311:W311)</f>
        <v>3.197584539506693E-5</v>
      </c>
      <c r="Z311" s="57">
        <f t="shared" si="762"/>
        <v>2.1639919121733082E-7</v>
      </c>
      <c r="AA311" s="57">
        <f t="shared" si="763"/>
        <v>4.0319147068886139E-7</v>
      </c>
      <c r="AB311" s="57">
        <f t="shared" si="764"/>
        <v>3.3598599262350185E-7</v>
      </c>
      <c r="AC311" s="57">
        <f t="shared" si="765"/>
        <v>2.6496174215430731E-7</v>
      </c>
      <c r="AD311" s="57">
        <f t="shared" ref="AD311" si="782">Z311</f>
        <v>2.1639919121733082E-7</v>
      </c>
      <c r="AE311" s="57">
        <f t="shared" ref="AE311" si="783">SUM(AA311:AC311)</f>
        <v>1.0041392054666705E-6</v>
      </c>
    </row>
    <row r="312" spans="1:31">
      <c r="A312" s="4" t="s">
        <v>19</v>
      </c>
      <c r="B312" s="107"/>
      <c r="C312" s="57">
        <f>'Ind dose in plume'!C11+'Ind dose in plume'!H11+'Ind dose deposit'!C11+'Ind dose food'!W312</f>
        <v>4.1514665749482462E-14</v>
      </c>
      <c r="D312" s="57">
        <f>'Ind dose in plume'!D11+'Ind dose in plume'!I11+'Ind dose deposit'!D11+'Ind dose food'!X312</f>
        <v>2.4457127441579842E-16</v>
      </c>
      <c r="E312" s="57">
        <f>'Ind dose in plume'!E11+'Ind dose in plume'!J11+'Ind dose deposit'!E11+'Ind dose food'!Y312</f>
        <v>5.4142026507976676E-23</v>
      </c>
      <c r="F312" s="57">
        <f>'Ind dose in plume'!F11+'Ind dose in plume'!K11+'Ind dose deposit'!F11+'Ind dose food'!Z312</f>
        <v>9.0791565916112163E-34</v>
      </c>
      <c r="G312" s="57">
        <f>'Ind dose in plume'!G11+'Ind dose in plume'!L11+'Ind dose deposit'!G11+'Ind dose food'!AA312</f>
        <v>1.7768392090976094E-45</v>
      </c>
      <c r="H312" s="60">
        <f t="shared" si="744"/>
        <v>1.1241745938981151E-9</v>
      </c>
      <c r="I312" s="60">
        <f t="shared" si="745"/>
        <v>3.8763393698434509E-15</v>
      </c>
      <c r="J312" s="60">
        <f t="shared" si="746"/>
        <v>1.3475692747574122E-25</v>
      </c>
      <c r="K312" s="60">
        <f t="shared" si="747"/>
        <v>2.6907803330674036E-37</v>
      </c>
      <c r="L312" s="60">
        <f t="shared" si="768"/>
        <v>1.1241745938981151E-9</v>
      </c>
      <c r="M312" s="60">
        <f t="shared" si="769"/>
        <v>3.876339369978208E-15</v>
      </c>
      <c r="N312" s="57">
        <f t="shared" si="750"/>
        <v>1.3679030752227254E-9</v>
      </c>
      <c r="O312" s="57">
        <f t="shared" si="751"/>
        <v>3.5513193141479103E-15</v>
      </c>
      <c r="P312" s="57">
        <f t="shared" si="752"/>
        <v>1.2326723972667922E-25</v>
      </c>
      <c r="Q312" s="57">
        <f t="shared" si="753"/>
        <v>3.5397002388212324E-37</v>
      </c>
      <c r="R312" s="57">
        <f t="shared" si="770"/>
        <v>1.3679030752227254E-9</v>
      </c>
      <c r="S312" s="57">
        <f t="shared" si="771"/>
        <v>3.5513193142711777E-15</v>
      </c>
      <c r="T312" s="60">
        <f t="shared" si="756"/>
        <v>1.2233576303167736E-9</v>
      </c>
      <c r="U312" s="60">
        <f t="shared" si="757"/>
        <v>6.4997063689570651E-15</v>
      </c>
      <c r="V312" s="60">
        <f t="shared" si="758"/>
        <v>3.4060793279135824E-25</v>
      </c>
      <c r="W312" s="60">
        <f t="shared" si="759"/>
        <v>1.1109797182272687E-36</v>
      </c>
      <c r="X312" s="60">
        <f t="shared" si="772"/>
        <v>1.2233576303167736E-9</v>
      </c>
      <c r="Y312" s="60">
        <f t="shared" si="773"/>
        <v>6.4997063692976731E-15</v>
      </c>
      <c r="Z312" s="57">
        <f t="shared" si="762"/>
        <v>3.8417165949188286E-11</v>
      </c>
      <c r="AA312" s="57">
        <f t="shared" si="763"/>
        <v>2.0411063127350804E-16</v>
      </c>
      <c r="AB312" s="57">
        <f t="shared" si="764"/>
        <v>1.0696129368373928E-26</v>
      </c>
      <c r="AC312" s="57">
        <f t="shared" si="765"/>
        <v>3.488815628694593E-38</v>
      </c>
      <c r="AD312" s="57">
        <f t="shared" si="774"/>
        <v>3.8417165949188286E-11</v>
      </c>
      <c r="AE312" s="57">
        <f t="shared" si="775"/>
        <v>2.0411063128420418E-16</v>
      </c>
    </row>
    <row r="313" spans="1:31">
      <c r="A313" s="4" t="s">
        <v>262</v>
      </c>
      <c r="B313" s="107"/>
      <c r="C313" s="57">
        <f>'Ind dose in plume'!C12+'Ind dose in plume'!H12+'Ind dose deposit'!C12+'Ind dose food'!W313</f>
        <v>1.6679717912527404E-12</v>
      </c>
      <c r="D313" s="57">
        <f>'Ind dose in plume'!D12+'Ind dose in plume'!I12+'Ind dose deposit'!D12+'Ind dose food'!X313</f>
        <v>1.8349561492411046E-13</v>
      </c>
      <c r="E313" s="57">
        <f>'Ind dose in plume'!E12+'Ind dose in plume'!J12+'Ind dose deposit'!E12+'Ind dose food'!Y313</f>
        <v>1.4363400070554585E-14</v>
      </c>
      <c r="F313" s="57">
        <f>'Ind dose in plume'!F12+'Ind dose in plume'!K12+'Ind dose deposit'!F12+'Ind dose food'!Z313</f>
        <v>3.8875309680952394E-15</v>
      </c>
      <c r="G313" s="57">
        <f>'Ind dose in plume'!G12+'Ind dose in plume'!L12+'Ind dose deposit'!G12+'Ind dose food'!AA313</f>
        <v>1.8700848952133061E-15</v>
      </c>
      <c r="H313" s="60">
        <f t="shared" ref="H313:H314" si="784">D313*VLOOKUP($B$304,Other_pop_inland,3,FALSE)</f>
        <v>8.4343964303304039E-7</v>
      </c>
      <c r="I313" s="60">
        <f t="shared" ref="I313:I314" si="785">E313*VLOOKUP($B$304,Other_pop_inland,4,FALSE)</f>
        <v>1.0283585002142477E-6</v>
      </c>
      <c r="J313" s="60">
        <f t="shared" ref="J313:J314" si="786">F313*VLOOKUP($B$304,Other_pop_inland,5,FALSE)</f>
        <v>5.7700483898619519E-7</v>
      </c>
      <c r="K313" s="60">
        <f t="shared" ref="K313:K314" si="787">G313*VLOOKUP($B$304,Other_pop_inland,6,FALSE)</f>
        <v>2.831988190851518E-7</v>
      </c>
      <c r="L313" s="60">
        <f t="shared" ref="L313:L314" si="788">H313</f>
        <v>8.4343964303304039E-7</v>
      </c>
      <c r="M313" s="60">
        <f t="shared" ref="M313:M314" si="789">SUM(I313:K313)</f>
        <v>1.8885621582855945E-6</v>
      </c>
      <c r="N313" s="57">
        <f t="shared" ref="N313:N314" si="790">D313*VLOOKUP($B$304,Other_pop_coastal,3,FALSE)</f>
        <v>1.026302931708327E-6</v>
      </c>
      <c r="O313" s="57">
        <f t="shared" ref="O313:O314" si="791">E313*VLOOKUP($B$304,Other_pop_coastal,4,FALSE)</f>
        <v>9.4213355829743204E-7</v>
      </c>
      <c r="P313" s="57">
        <f t="shared" ref="P313:P314" si="792">F313*VLOOKUP($B$304,Other_pop_coastal,5,FALSE)</f>
        <v>5.2780807000492973E-7</v>
      </c>
      <c r="Q313" s="57">
        <f t="shared" ref="Q313:Q314" si="793">G313*VLOOKUP($B$304,Other_pop_coastal,6,FALSE)</f>
        <v>3.7254580585062263E-7</v>
      </c>
      <c r="R313" s="57">
        <f t="shared" ref="R313:R314" si="794">N313</f>
        <v>1.026302931708327E-6</v>
      </c>
      <c r="S313" s="57">
        <f t="shared" ref="S313:S314" si="795">SUM(O313:Q313)</f>
        <v>1.8424874341529844E-6</v>
      </c>
      <c r="T313" s="60">
        <f t="shared" ref="T313:T314" si="796">D313*VLOOKUP($B$304,Other_pop_generic,3,FALSE)</f>
        <v>9.1785415594407324E-7</v>
      </c>
      <c r="U313" s="60">
        <f t="shared" ref="U313:U314" si="797">E313*VLOOKUP($B$304,Other_pop_generic,4,FALSE)</f>
        <v>1.7243145286537751E-6</v>
      </c>
      <c r="V313" s="60">
        <f t="shared" ref="V313:V314" si="798">F313*VLOOKUP($B$304,Other_pop_generic,5,FALSE)</f>
        <v>1.4584216863587809E-6</v>
      </c>
      <c r="W313" s="60">
        <f t="shared" ref="W313:W314" si="799">G313*VLOOKUP($B$304,Other_pop_generic,6,FALSE)</f>
        <v>1.1692821608772913E-6</v>
      </c>
      <c r="X313" s="60">
        <f t="shared" ref="X313:X314" si="800">T313</f>
        <v>9.1785415594407324E-7</v>
      </c>
      <c r="Y313" s="60">
        <f t="shared" ref="Y313:Y314" si="801">SUM(U313:W313)</f>
        <v>4.3520183758898473E-6</v>
      </c>
      <c r="Z313" s="57">
        <f t="shared" ref="Z313:Z314" si="802">D313*VLOOKUP($B$304,Other_pop_remote,4,FALSE)</f>
        <v>2.8823423790576354E-8</v>
      </c>
      <c r="AA313" s="57">
        <f t="shared" ref="AA313:AA314" si="803">E313*VLOOKUP($B$304,Other_pop_remote,5,FALSE)</f>
        <v>5.4148742570670476E-8</v>
      </c>
      <c r="AB313" s="57">
        <f t="shared" ref="AB313:AB314" si="804">F313*VLOOKUP($B$304,Other_pop_remote,6,FALSE)</f>
        <v>4.5798895237390574E-8</v>
      </c>
      <c r="AC313" s="57">
        <f t="shared" ref="AC313:AC314" si="805">G313*VLOOKUP($B$304,Other_pop_remote,7,FALSE)</f>
        <v>3.671903105244601E-8</v>
      </c>
      <c r="AD313" s="57">
        <f t="shared" ref="AD313:AD314" si="806">Z313</f>
        <v>2.8823423790576354E-8</v>
      </c>
      <c r="AE313" s="57">
        <f t="shared" ref="AE313:AE314" si="807">SUM(AA313:AC313)</f>
        <v>1.3666666886050707E-7</v>
      </c>
    </row>
    <row r="314" spans="1:31">
      <c r="A314" s="4" t="s">
        <v>261</v>
      </c>
      <c r="B314" s="107"/>
      <c r="C314" s="57">
        <f>'Ind dose in plume'!C13+'Ind dose in plume'!H13+'Ind dose deposit'!C13+'Ind dose food'!W314</f>
        <v>7.107417807196872E-12</v>
      </c>
      <c r="D314" s="57">
        <f>'Ind dose in plume'!D13+'Ind dose in plume'!I13+'Ind dose deposit'!D13+'Ind dose food'!X314</f>
        <v>4.6384314569801738E-13</v>
      </c>
      <c r="E314" s="57">
        <f>'Ind dose in plume'!E13+'Ind dose in plume'!J13+'Ind dose deposit'!E13+'Ind dose food'!Y314</f>
        <v>3.5912445881579732E-14</v>
      </c>
      <c r="F314" s="57">
        <f>'Ind dose in plume'!F13+'Ind dose in plume'!K13+'Ind dose deposit'!F13+'Ind dose food'!Z314</f>
        <v>9.5301049295602967E-15</v>
      </c>
      <c r="G314" s="57">
        <f>'Ind dose in plume'!G13+'Ind dose in plume'!L13+'Ind dose deposit'!G13+'Ind dose food'!AA314</f>
        <v>4.4850748108047155E-15</v>
      </c>
      <c r="H314" s="60">
        <f t="shared" si="784"/>
        <v>2.1320601987827306E-6</v>
      </c>
      <c r="I314" s="60">
        <f t="shared" si="785"/>
        <v>2.5711787462855744E-6</v>
      </c>
      <c r="J314" s="60">
        <f t="shared" si="786"/>
        <v>1.4145010562055459E-6</v>
      </c>
      <c r="K314" s="60">
        <f t="shared" si="787"/>
        <v>6.7920333091807456E-7</v>
      </c>
      <c r="L314" s="60">
        <f t="shared" si="788"/>
        <v>2.1320601987827306E-6</v>
      </c>
      <c r="M314" s="60">
        <f t="shared" si="789"/>
        <v>4.6648831334091954E-6</v>
      </c>
      <c r="N314" s="57">
        <f t="shared" si="790"/>
        <v>2.5943049400911763E-6</v>
      </c>
      <c r="O314" s="57">
        <f t="shared" si="791"/>
        <v>2.3555927050265816E-6</v>
      </c>
      <c r="P314" s="57">
        <f t="shared" si="792"/>
        <v>1.293897420006985E-6</v>
      </c>
      <c r="Q314" s="57">
        <f t="shared" si="793"/>
        <v>8.9348660799753981E-7</v>
      </c>
      <c r="R314" s="57">
        <f t="shared" si="794"/>
        <v>2.5943049400911763E-6</v>
      </c>
      <c r="S314" s="57">
        <f t="shared" si="795"/>
        <v>4.5429767330311062E-6</v>
      </c>
      <c r="T314" s="60">
        <f t="shared" si="796"/>
        <v>2.3201663928654312E-6</v>
      </c>
      <c r="U314" s="60">
        <f t="shared" si="797"/>
        <v>4.3112600003426209E-6</v>
      </c>
      <c r="V314" s="60">
        <f t="shared" si="798"/>
        <v>3.5752542723422886E-6</v>
      </c>
      <c r="W314" s="60">
        <f t="shared" si="799"/>
        <v>2.8043207984287086E-6</v>
      </c>
      <c r="X314" s="60">
        <f t="shared" si="800"/>
        <v>2.3201663928654312E-6</v>
      </c>
      <c r="Y314" s="60">
        <f t="shared" si="801"/>
        <v>1.0690835071113619E-5</v>
      </c>
      <c r="Z314" s="57">
        <f t="shared" si="802"/>
        <v>7.2860310947143578E-8</v>
      </c>
      <c r="AA314" s="57">
        <f t="shared" si="803"/>
        <v>1.3538673138481429E-7</v>
      </c>
      <c r="AB314" s="57">
        <f t="shared" si="804"/>
        <v>1.1227390362992437E-7</v>
      </c>
      <c r="AC314" s="57">
        <f t="shared" si="805"/>
        <v>8.8064237977654546E-8</v>
      </c>
      <c r="AD314" s="57">
        <f t="shared" si="806"/>
        <v>7.2860310947143578E-8</v>
      </c>
      <c r="AE314" s="57">
        <f t="shared" si="807"/>
        <v>3.3572487299239321E-7</v>
      </c>
    </row>
    <row r="315" spans="1:31">
      <c r="A315" s="4" t="s">
        <v>10</v>
      </c>
      <c r="B315" s="107"/>
      <c r="C315" s="57">
        <f>'Ind dose in plume'!C14+'Ind dose in plume'!H14+'Ind dose deposit'!C14+'Ind dose food'!W315</f>
        <v>2.6679490461525038E-10</v>
      </c>
      <c r="D315" s="57">
        <f>'Ind dose in plume'!D14+'Ind dose in plume'!I14+'Ind dose deposit'!D14+'Ind dose food'!X315</f>
        <v>1.8197230632625984E-11</v>
      </c>
      <c r="E315" s="57">
        <f>'Ind dose in plume'!E14+'Ind dose in plume'!J14+'Ind dose deposit'!E14+'Ind dose food'!Y315</f>
        <v>1.4282497383426284E-12</v>
      </c>
      <c r="F315" s="57">
        <f>'Ind dose in plume'!F14+'Ind dose in plume'!K14+'Ind dose deposit'!F14+'Ind dose food'!Z315</f>
        <v>3.8843814694691059E-13</v>
      </c>
      <c r="G315" s="57">
        <f>'Ind dose in plume'!G14+'Ind dose in plume'!L14+'Ind dose deposit'!G14+'Ind dose food'!AA315</f>
        <v>1.8786414826244438E-13</v>
      </c>
      <c r="H315" s="60">
        <f>D315*VLOOKUP($B$304,Other_pop_inland,3,FALSE)</f>
        <v>8.3643773805274074E-5</v>
      </c>
      <c r="I315" s="60">
        <f>E315*VLOOKUP($B$304,Other_pop_inland,4,FALSE)</f>
        <v>1.0225662110912066E-4</v>
      </c>
      <c r="J315" s="60">
        <f>F315*VLOOKUP($B$304,Other_pop_inland,5,FALSE)</f>
        <v>5.7653737622832299E-5</v>
      </c>
      <c r="K315" s="60">
        <f>G315*VLOOKUP($B$304,Other_pop_inland,6,FALSE)</f>
        <v>2.8449459739790943E-5</v>
      </c>
      <c r="L315" s="60">
        <f t="shared" si="768"/>
        <v>8.3643773805274074E-5</v>
      </c>
      <c r="M315" s="60">
        <f t="shared" si="769"/>
        <v>1.8835981847174389E-4</v>
      </c>
      <c r="N315" s="57">
        <f>D315*VLOOKUP($B$304,Other_pop_coastal,3,FALSE)</f>
        <v>1.0177829674545918E-4</v>
      </c>
      <c r="O315" s="57">
        <f>E315*VLOOKUP($B$304,Other_pop_coastal,4,FALSE)</f>
        <v>9.3682693617971587E-5</v>
      </c>
      <c r="P315" s="57">
        <f>F315*VLOOKUP($B$304,Other_pop_coastal,5,FALSE)</f>
        <v>5.2738046420449104E-5</v>
      </c>
      <c r="Q315" s="57">
        <f>G315*VLOOKUP($B$304,Other_pop_coastal,6,FALSE)</f>
        <v>3.7425039196891753E-5</v>
      </c>
      <c r="R315" s="57">
        <f t="shared" si="770"/>
        <v>1.0177829674545918E-4</v>
      </c>
      <c r="S315" s="57">
        <f t="shared" si="771"/>
        <v>1.8384577923531245E-4</v>
      </c>
      <c r="T315" s="60">
        <f>D315*VLOOKUP($B$304,Other_pop_generic,3,FALSE)</f>
        <v>9.1023449087523339E-5</v>
      </c>
      <c r="U315" s="60">
        <f>E315*VLOOKUP($B$304,Other_pop_generic,4,FALSE)</f>
        <v>1.7146022266822911E-4</v>
      </c>
      <c r="V315" s="60">
        <f>F315*VLOOKUP($B$304,Other_pop_generic,5,FALSE)</f>
        <v>1.4572401402475839E-4</v>
      </c>
      <c r="W315" s="60">
        <f>G315*VLOOKUP($B$304,Other_pop_generic,6,FALSE)</f>
        <v>1.1746322201411461E-4</v>
      </c>
      <c r="X315" s="60">
        <f t="shared" si="772"/>
        <v>9.1023449087523339E-5</v>
      </c>
      <c r="Y315" s="60">
        <f t="shared" si="773"/>
        <v>4.3464745870710212E-4</v>
      </c>
      <c r="Z315" s="57">
        <f>D315*VLOOKUP($B$304,Other_pop_remote,4,FALSE)</f>
        <v>2.858414303556847E-6</v>
      </c>
      <c r="AA315" s="57">
        <f>E315*VLOOKUP($B$304,Other_pop_remote,5,FALSE)</f>
        <v>5.3843746625624945E-6</v>
      </c>
      <c r="AB315" s="57">
        <f>F315*VLOOKUP($B$304,Other_pop_remote,6,FALSE)</f>
        <v>4.576179108084176E-6</v>
      </c>
      <c r="AC315" s="57">
        <f>G315*VLOOKUP($B$304,Other_pop_remote,7,FALSE)</f>
        <v>3.6887039253387438E-6</v>
      </c>
      <c r="AD315" s="57">
        <f t="shared" si="774"/>
        <v>2.858414303556847E-6</v>
      </c>
      <c r="AE315" s="57">
        <f t="shared" si="775"/>
        <v>1.3649257695985415E-5</v>
      </c>
    </row>
    <row r="316" spans="1:31">
      <c r="A316" s="4" t="s">
        <v>260</v>
      </c>
      <c r="B316" s="107"/>
      <c r="C316" s="57">
        <f>'Ind dose in plume'!C15+'Ind dose in plume'!H15+'Ind dose deposit'!C15+'Ind dose food'!W316</f>
        <v>4.8730545318376222E-11</v>
      </c>
      <c r="D316" s="57">
        <f>'Ind dose in plume'!D15+'Ind dose in plume'!I15+'Ind dose deposit'!D15+'Ind dose food'!X316</f>
        <v>6.354715037839759E-12</v>
      </c>
      <c r="E316" s="57">
        <f>'Ind dose in plume'!E15+'Ind dose in plume'!J15+'Ind dose deposit'!E15+'Ind dose food'!Y316</f>
        <v>4.9697628291206015E-13</v>
      </c>
      <c r="F316" s="57">
        <f>'Ind dose in plume'!F15+'Ind dose in plume'!K15+'Ind dose deposit'!F15+'Ind dose food'!Z316</f>
        <v>1.3429093471361857E-13</v>
      </c>
      <c r="G316" s="57">
        <f>'Ind dose in plume'!G15+'Ind dose in plume'!L15+'Ind dose deposit'!G15+'Ind dose food'!AA316</f>
        <v>6.4483735729274148E-14</v>
      </c>
      <c r="H316" s="60">
        <f t="shared" ref="H316" si="808">D316*VLOOKUP($B$304,Other_pop_inland,3,FALSE)</f>
        <v>2.9209518632415044E-5</v>
      </c>
      <c r="I316" s="60">
        <f t="shared" ref="I316" si="809">E316*VLOOKUP($B$304,Other_pop_inland,4,FALSE)</f>
        <v>3.558139315392368E-5</v>
      </c>
      <c r="J316" s="60">
        <f t="shared" ref="J316" si="810">F316*VLOOKUP($B$304,Other_pop_inland,5,FALSE)</f>
        <v>1.993206479836814E-5</v>
      </c>
      <c r="K316" s="60">
        <f t="shared" ref="K316" si="811">G316*VLOOKUP($B$304,Other_pop_inland,6,FALSE)</f>
        <v>9.7651811719737318E-6</v>
      </c>
      <c r="L316" s="60">
        <f t="shared" ref="L316" si="812">H316</f>
        <v>2.9209518632415044E-5</v>
      </c>
      <c r="M316" s="60">
        <f t="shared" ref="M316" si="813">SUM(I316:K316)</f>
        <v>6.527863912426555E-5</v>
      </c>
      <c r="N316" s="57">
        <f t="shared" ref="N316" si="814">D316*VLOOKUP($B$304,Other_pop_coastal,3,FALSE)</f>
        <v>3.5542335309774182E-5</v>
      </c>
      <c r="O316" s="57">
        <f t="shared" ref="O316" si="815">E316*VLOOKUP($B$304,Other_pop_coastal,4,FALSE)</f>
        <v>3.2597994312588421E-5</v>
      </c>
      <c r="P316" s="57">
        <f t="shared" ref="P316" si="816">F316*VLOOKUP($B$304,Other_pop_coastal,5,FALSE)</f>
        <v>1.8232610788714E-5</v>
      </c>
      <c r="Q316" s="57">
        <f t="shared" ref="Q316" si="817">G316*VLOOKUP($B$304,Other_pop_coastal,6,FALSE)</f>
        <v>1.2846018570071864E-5</v>
      </c>
      <c r="R316" s="57">
        <f t="shared" ref="R316" si="818">N316</f>
        <v>3.5542335309774182E-5</v>
      </c>
      <c r="S316" s="57">
        <f t="shared" ref="S316" si="819">SUM(O316:Q316)</f>
        <v>6.3676623671374288E-5</v>
      </c>
      <c r="T316" s="60">
        <f t="shared" ref="T316" si="820">D316*VLOOKUP($B$304,Other_pop_generic,3,FALSE)</f>
        <v>3.1786599422192143E-5</v>
      </c>
      <c r="U316" s="60">
        <f t="shared" ref="U316" si="821">E316*VLOOKUP($B$304,Other_pop_generic,4,FALSE)</f>
        <v>5.9661599677807117E-5</v>
      </c>
      <c r="V316" s="60">
        <f t="shared" ref="V316" si="822">F316*VLOOKUP($B$304,Other_pop_generic,5,FALSE)</f>
        <v>5.037974310046304E-5</v>
      </c>
      <c r="W316" s="60">
        <f t="shared" ref="W316" si="823">G316*VLOOKUP($B$304,Other_pop_generic,6,FALSE)</f>
        <v>4.031885506800247E-5</v>
      </c>
      <c r="X316" s="60">
        <f t="shared" ref="X316" si="824">T316</f>
        <v>3.1786599422192143E-5</v>
      </c>
      <c r="Y316" s="60">
        <f t="shared" ref="Y316" si="825">SUM(U316:W316)</f>
        <v>1.5036019784627264E-4</v>
      </c>
      <c r="Z316" s="57">
        <f t="shared" ref="Z316" si="826">D316*VLOOKUP($B$304,Other_pop_remote,4,FALSE)</f>
        <v>9.9819630392669858E-7</v>
      </c>
      <c r="AA316" s="57">
        <f t="shared" ref="AA316" si="827">E316*VLOOKUP($B$304,Other_pop_remote,5,FALSE)</f>
        <v>1.873556447285869E-6</v>
      </c>
      <c r="AB316" s="57">
        <f t="shared" ref="AB316" si="828">F316*VLOOKUP($B$304,Other_pop_remote,6,FALSE)</f>
        <v>1.5820778022750399E-6</v>
      </c>
      <c r="AC316" s="57">
        <f t="shared" ref="AC316" si="829">G316*VLOOKUP($B$304,Other_pop_remote,7,FALSE)</f>
        <v>1.2661351902694583E-6</v>
      </c>
      <c r="AD316" s="57">
        <f t="shared" ref="AD316" si="830">Z316</f>
        <v>9.9819630392669858E-7</v>
      </c>
      <c r="AE316" s="57">
        <f t="shared" ref="AE316" si="831">SUM(AA316:AC316)</f>
        <v>4.7217694398303676E-6</v>
      </c>
    </row>
    <row r="317" spans="1:31">
      <c r="A317" s="4" t="s">
        <v>14</v>
      </c>
      <c r="B317" s="107"/>
      <c r="C317" s="57">
        <f>'Ind dose in plume'!C16+'Ind dose in plume'!H16+'Ind dose deposit'!C16+'Ind dose food'!W317</f>
        <v>8.6735976417662379E-17</v>
      </c>
      <c r="D317" s="57">
        <f>'Ind dose in plume'!D16+'Ind dose in plume'!I16+'Ind dose deposit'!D16+'Ind dose food'!X317</f>
        <v>5.4724176732414655E-18</v>
      </c>
      <c r="E317" s="57">
        <f>'Ind dose in plume'!E16+'Ind dose in plume'!J16+'Ind dose deposit'!E16+'Ind dose food'!Y317</f>
        <v>6.3721564538000207E-19</v>
      </c>
      <c r="F317" s="57">
        <f>'Ind dose in plume'!F16+'Ind dose in plume'!K16+'Ind dose deposit'!F16+'Ind dose food'!Z317</f>
        <v>2.1210849831107623E-19</v>
      </c>
      <c r="G317" s="57">
        <f>'Ind dose in plume'!G16+'Ind dose in plume'!L16+'Ind dose deposit'!G16+'Ind dose food'!AA317</f>
        <v>1.1484628669880606E-19</v>
      </c>
      <c r="H317" s="60">
        <f>D317*VLOOKUP($B$304,Other_pop_inland,3,FALSE)</f>
        <v>2.5154028943718416E-11</v>
      </c>
      <c r="I317" s="60">
        <f>E317*VLOOKUP($B$304,Other_pop_inland,4,FALSE)</f>
        <v>4.5621936461923781E-11</v>
      </c>
      <c r="J317" s="60">
        <f>F317*VLOOKUP($B$304,Other_pop_inland,5,FALSE)</f>
        <v>3.1482097742761402E-11</v>
      </c>
      <c r="K317" s="60">
        <f>G317*VLOOKUP($B$304,Other_pop_inland,6,FALSE)</f>
        <v>1.7391901754121623E-11</v>
      </c>
      <c r="L317" s="60">
        <f t="shared" si="768"/>
        <v>2.5154028943718416E-11</v>
      </c>
      <c r="M317" s="60">
        <f t="shared" si="769"/>
        <v>9.4495935958806809E-11</v>
      </c>
      <c r="N317" s="57">
        <f>D317*VLOOKUP($B$304,Other_pop_coastal,3,FALSE)</f>
        <v>3.0607588654927664E-11</v>
      </c>
      <c r="O317" s="57">
        <f>E317*VLOOKUP($B$304,Other_pop_coastal,4,FALSE)</f>
        <v>4.179666655775857E-11</v>
      </c>
      <c r="P317" s="57">
        <f>F317*VLOOKUP($B$304,Other_pop_coastal,5,FALSE)</f>
        <v>2.8797861173068951E-11</v>
      </c>
      <c r="Q317" s="57">
        <f>G317*VLOOKUP($B$304,Other_pop_coastal,6,FALSE)</f>
        <v>2.287890915362863E-11</v>
      </c>
      <c r="R317" s="57">
        <f t="shared" si="770"/>
        <v>3.0607588654927664E-11</v>
      </c>
      <c r="S317" s="57">
        <f t="shared" si="771"/>
        <v>9.3473436884456157E-11</v>
      </c>
      <c r="T317" s="60">
        <f>D317*VLOOKUP($B$304,Other_pop_generic,3,FALSE)</f>
        <v>2.737330429680198E-11</v>
      </c>
      <c r="U317" s="60">
        <f>E317*VLOOKUP($B$304,Other_pop_generic,4,FALSE)</f>
        <v>7.6497221397231827E-11</v>
      </c>
      <c r="V317" s="60">
        <f>F317*VLOOKUP($B$304,Other_pop_generic,5,FALSE)</f>
        <v>7.957329120632999E-11</v>
      </c>
      <c r="W317" s="60">
        <f>G317*VLOOKUP($B$304,Other_pop_generic,6,FALSE)</f>
        <v>7.1808351922224214E-11</v>
      </c>
      <c r="X317" s="60">
        <f t="shared" si="772"/>
        <v>2.737330429680198E-11</v>
      </c>
      <c r="Y317" s="60">
        <f t="shared" si="773"/>
        <v>2.2787886452578604E-10</v>
      </c>
      <c r="Z317" s="57">
        <f>D317*VLOOKUP($B$304,Other_pop_remote,4,FALSE)</f>
        <v>8.5960535798151698E-13</v>
      </c>
      <c r="AA317" s="57">
        <f>E317*VLOOKUP($B$304,Other_pop_remote,5,FALSE)</f>
        <v>2.4022463883339521E-12</v>
      </c>
      <c r="AB317" s="57">
        <f>F317*VLOOKUP($B$304,Other_pop_remote,6,FALSE)</f>
        <v>2.4988443752176503E-12</v>
      </c>
      <c r="AC317" s="57">
        <f>G317*VLOOKUP($B$304,Other_pop_remote,7,FALSE)</f>
        <v>2.2550015661564773E-12</v>
      </c>
      <c r="AD317" s="57">
        <f t="shared" si="774"/>
        <v>8.5960535798151698E-13</v>
      </c>
      <c r="AE317" s="57">
        <f t="shared" si="775"/>
        <v>7.1560923297080792E-12</v>
      </c>
    </row>
    <row r="318" spans="1:31">
      <c r="A318" s="4" t="s">
        <v>21</v>
      </c>
      <c r="B318" s="107"/>
      <c r="C318" s="57">
        <f>'Ind dose in plume'!C17+'Ind dose in plume'!H17+'Ind dose deposit'!C17+'Ind dose food'!W318</f>
        <v>2.945397710891359E-10</v>
      </c>
      <c r="D318" s="57">
        <f>'Ind dose in plume'!D17+'Ind dose in plume'!I17+'Ind dose deposit'!D17+'Ind dose food'!X318</f>
        <v>4.3175459344998708E-11</v>
      </c>
      <c r="E318" s="57">
        <f>'Ind dose in plume'!E17+'Ind dose in plume'!J17+'Ind dose deposit'!E17+'Ind dose food'!Y318</f>
        <v>3.3901679663911872E-12</v>
      </c>
      <c r="F318" s="57">
        <f>'Ind dose in plume'!F17+'Ind dose in plume'!K17+'Ind dose deposit'!F17+'Ind dose food'!Z318</f>
        <v>9.2272576641862843E-13</v>
      </c>
      <c r="G318" s="57">
        <f>'Ind dose in plume'!G17+'Ind dose in plume'!L17+'Ind dose deposit'!G17+'Ind dose food'!AA318</f>
        <v>4.4664808174832606E-13</v>
      </c>
      <c r="H318" s="60">
        <f>D318*VLOOKUP($B$304,Other_pop_inland,3,FALSE)</f>
        <v>1.9845648100524926E-4</v>
      </c>
      <c r="I318" s="60">
        <f>E318*VLOOKUP($B$304,Other_pop_inland,4,FALSE)</f>
        <v>2.4272164169119448E-4</v>
      </c>
      <c r="J318" s="60">
        <f>F318*VLOOKUP($B$304,Other_pop_inland,5,FALSE)</f>
        <v>1.3695511023585773E-4</v>
      </c>
      <c r="K318" s="60">
        <f>G318*VLOOKUP($B$304,Other_pop_inland,6,FALSE)</f>
        <v>6.7638752455324508E-5</v>
      </c>
      <c r="L318" s="60">
        <f t="shared" si="768"/>
        <v>1.9845648100524926E-4</v>
      </c>
      <c r="M318" s="60">
        <f t="shared" si="769"/>
        <v>4.4731550438237673E-4</v>
      </c>
      <c r="N318" s="57">
        <f>D318*VLOOKUP($B$304,Other_pop_coastal,3,FALSE)</f>
        <v>2.4148315763268736E-4</v>
      </c>
      <c r="O318" s="57">
        <f>E318*VLOOKUP($B$304,Other_pop_coastal,4,FALSE)</f>
        <v>2.2237012084275773E-4</v>
      </c>
      <c r="P318" s="57">
        <f>F318*VLOOKUP($B$304,Other_pop_coastal,5,FALSE)</f>
        <v>1.2527800033342512E-4</v>
      </c>
      <c r="Q318" s="57">
        <f>G318*VLOOKUP($B$304,Other_pop_coastal,6,FALSE)</f>
        <v>8.8978243700313565E-5</v>
      </c>
      <c r="R318" s="57">
        <f t="shared" si="770"/>
        <v>2.4148315763268736E-4</v>
      </c>
      <c r="S318" s="57">
        <f t="shared" si="771"/>
        <v>4.3662636487649638E-4</v>
      </c>
      <c r="T318" s="60">
        <f>D318*VLOOKUP($B$304,Other_pop_generic,3,FALSE)</f>
        <v>2.1596578649027109E-4</v>
      </c>
      <c r="U318" s="60">
        <f>E318*VLOOKUP($B$304,Other_pop_generic,4,FALSE)</f>
        <v>4.0698691467968266E-4</v>
      </c>
      <c r="V318" s="60">
        <f>F318*VLOOKUP($B$304,Other_pop_generic,5,FALSE)</f>
        <v>3.4616399955427602E-4</v>
      </c>
      <c r="W318" s="60">
        <f>G318*VLOOKUP($B$304,Other_pop_generic,6,FALSE)</f>
        <v>2.7926947889647007E-4</v>
      </c>
      <c r="X318" s="60">
        <f t="shared" si="772"/>
        <v>2.1596578649027109E-4</v>
      </c>
      <c r="Y318" s="60">
        <f t="shared" si="773"/>
        <v>1.0324203931304289E-3</v>
      </c>
      <c r="Z318" s="57">
        <f>D318*VLOOKUP($B$304,Other_pop_remote,4,FALSE)</f>
        <v>6.7819852946806366E-6</v>
      </c>
      <c r="AA318" s="57">
        <f>E318*VLOOKUP($B$304,Other_pop_remote,5,FALSE)</f>
        <v>1.2780632133180003E-5</v>
      </c>
      <c r="AB318" s="57">
        <f>F318*VLOOKUP($B$304,Other_pop_remote,6,FALSE)</f>
        <v>1.0870606833970404E-5</v>
      </c>
      <c r="AC318" s="57">
        <f>G318*VLOOKUP($B$304,Other_pop_remote,7,FALSE)</f>
        <v>8.7699145772532166E-6</v>
      </c>
      <c r="AD318" s="57">
        <f t="shared" si="774"/>
        <v>6.7819852946806366E-6</v>
      </c>
      <c r="AE318" s="57">
        <f t="shared" si="775"/>
        <v>3.2421153544403625E-5</v>
      </c>
    </row>
    <row r="319" spans="1:31">
      <c r="B319" s="107" t="s">
        <v>146</v>
      </c>
      <c r="C319" s="57">
        <f>'Ind dose in plume'!C18+'Ind dose in plume'!H18+'Ind dose deposit'!C18+'Ind dose food'!W319</f>
        <v>4.8481040627797706E-16</v>
      </c>
      <c r="D319" s="57">
        <f>'Ind dose in plume'!D18+'Ind dose in plume'!I18+'Ind dose deposit'!D18+'Ind dose food'!X319</f>
        <v>1.8431664544835171E-17</v>
      </c>
      <c r="E319" s="57">
        <f>'Ind dose in plume'!E18+'Ind dose in plume'!J18+'Ind dose deposit'!E18+'Ind dose food'!Y319</f>
        <v>1.4472674907257609E-18</v>
      </c>
      <c r="F319" s="57">
        <f>'Ind dose in plume'!F18+'Ind dose in plume'!K18+'Ind dose deposit'!F18+'Ind dose food'!Z319</f>
        <v>3.9391293228879485E-19</v>
      </c>
      <c r="G319" s="57">
        <f>'Ind dose in plume'!G18+'Ind dose in plume'!L18+'Ind dose deposit'!G18+'Ind dose food'!AA319</f>
        <v>1.9067469662793248E-19</v>
      </c>
      <c r="H319" s="60">
        <f>D319*VLOOKUP($B$304,Other_pop_inland,3,FALSE)</f>
        <v>8.4721351900588954E-11</v>
      </c>
      <c r="I319" s="60">
        <f>E319*VLOOKUP($B$304,Other_pop_inland,4,FALSE)</f>
        <v>1.0361821148619695E-10</v>
      </c>
      <c r="J319" s="60">
        <f>F319*VLOOKUP($B$304,Other_pop_inland,5,FALSE)</f>
        <v>5.8466329898135946E-11</v>
      </c>
      <c r="K319" s="60">
        <f>G319*VLOOKUP($B$304,Other_pop_inland,6,FALSE)</f>
        <v>2.887507890827107E-11</v>
      </c>
      <c r="L319" s="60">
        <f t="shared" si="768"/>
        <v>8.4721351900588954E-11</v>
      </c>
      <c r="M319" s="60">
        <f t="shared" si="769"/>
        <v>1.9095962029260397E-10</v>
      </c>
      <c r="N319" s="57">
        <f>D319*VLOOKUP($B$304,Other_pop_coastal,3,FALSE)</f>
        <v>1.0308950089326211E-10</v>
      </c>
      <c r="O319" s="57">
        <f>E319*VLOOKUP($B$304,Other_pop_coastal,4,FALSE)</f>
        <v>9.4930118505917937E-11</v>
      </c>
      <c r="P319" s="57">
        <f>F319*VLOOKUP($B$304,Other_pop_coastal,5,FALSE)</f>
        <v>5.3481355196303568E-11</v>
      </c>
      <c r="Q319" s="57">
        <f>G319*VLOOKUP($B$304,Other_pop_coastal,6,FALSE)</f>
        <v>3.7984937845548282E-11</v>
      </c>
      <c r="R319" s="57">
        <f t="shared" si="770"/>
        <v>1.0308950089326211E-10</v>
      </c>
      <c r="S319" s="57">
        <f t="shared" si="771"/>
        <v>1.8639641154776978E-10</v>
      </c>
      <c r="T319" s="60">
        <f>D319*VLOOKUP($B$304,Other_pop_generic,3,FALSE)</f>
        <v>9.2196099129893147E-11</v>
      </c>
      <c r="U319" s="60">
        <f>E319*VLOOKUP($B$304,Other_pop_generic,4,FALSE)</f>
        <v>1.7374328841697205E-10</v>
      </c>
      <c r="V319" s="60">
        <f>F319*VLOOKUP($B$304,Other_pop_generic,5,FALSE)</f>
        <v>1.4777790008670668E-10</v>
      </c>
      <c r="W319" s="60">
        <f>G319*VLOOKUP($B$304,Other_pop_generic,6,FALSE)</f>
        <v>1.1922053478342244E-10</v>
      </c>
      <c r="X319" s="60">
        <f t="shared" si="772"/>
        <v>9.2196099129893147E-11</v>
      </c>
      <c r="Y319" s="60">
        <f t="shared" si="773"/>
        <v>4.4074172328710117E-10</v>
      </c>
      <c r="Z319" s="57">
        <f>D319*VLOOKUP($B$304,Other_pop_remote,4,FALSE)</f>
        <v>2.895239096374282E-12</v>
      </c>
      <c r="AA319" s="57">
        <f>E319*VLOOKUP($B$304,Other_pop_remote,5,FALSE)</f>
        <v>5.456069899972061E-12</v>
      </c>
      <c r="AB319" s="57">
        <f>F319*VLOOKUP($B$304,Other_pop_remote,6,FALSE)</f>
        <v>4.6406774033718431E-12</v>
      </c>
      <c r="AC319" s="57">
        <f>G319*VLOOKUP($B$304,Other_pop_remote,7,FALSE)</f>
        <v>3.7438889134485955E-12</v>
      </c>
      <c r="AD319" s="57">
        <f t="shared" si="774"/>
        <v>2.895239096374282E-12</v>
      </c>
      <c r="AE319" s="57">
        <f t="shared" si="775"/>
        <v>1.38406362167925E-11</v>
      </c>
    </row>
    <row r="320" spans="1:31">
      <c r="A320" s="4" t="s">
        <v>263</v>
      </c>
      <c r="B320" s="107"/>
      <c r="C320" s="57">
        <f>'Ind dose in plume'!C19+'Ind dose in plume'!H19+'Ind dose deposit'!C19+'Ind dose food'!W320</f>
        <v>2.3864368811007981E-11</v>
      </c>
      <c r="D320" s="57">
        <f>'Ind dose in plume'!D19+'Ind dose in plume'!I19+'Ind dose deposit'!D19+'Ind dose food'!X320</f>
        <v>2.3710823366160115E-12</v>
      </c>
      <c r="E320" s="57">
        <f>'Ind dose in plume'!E19+'Ind dose in plume'!J19+'Ind dose deposit'!E19+'Ind dose food'!Y320</f>
        <v>1.8569021963599572E-13</v>
      </c>
      <c r="F320" s="57">
        <f>'Ind dose in plume'!F19+'Ind dose in plume'!K19+'Ind dose deposit'!F19+'Ind dose food'!Z320</f>
        <v>5.0301985066522835E-14</v>
      </c>
      <c r="G320" s="57">
        <f>'Ind dose in plume'!G19+'Ind dose in plume'!L19+'Ind dose deposit'!G19+'Ind dose food'!AA320</f>
        <v>2.4221121035387379E-14</v>
      </c>
      <c r="H320" s="60">
        <f t="shared" ref="H320:H321" si="832">D320*VLOOKUP($B$304,Other_pop_inland,3,FALSE)</f>
        <v>1.089870643734159E-5</v>
      </c>
      <c r="I320" s="60">
        <f t="shared" ref="I320:I321" si="833">E320*VLOOKUP($B$304,Other_pop_inland,4,FALSE)</f>
        <v>1.3294631830299901E-5</v>
      </c>
      <c r="J320" s="60">
        <f t="shared" ref="J320:J321" si="834">F320*VLOOKUP($B$304,Other_pop_inland,5,FALSE)</f>
        <v>7.4660469671360674E-6</v>
      </c>
      <c r="K320" s="60">
        <f t="shared" ref="K320:K321" si="835">G320*VLOOKUP($B$304,Other_pop_inland,6,FALSE)</f>
        <v>3.6679580117980881E-6</v>
      </c>
      <c r="L320" s="60">
        <f t="shared" ref="L320:L321" si="836">H320</f>
        <v>1.089870643734159E-5</v>
      </c>
      <c r="M320" s="60">
        <f t="shared" ref="M320:M321" si="837">SUM(I320:K320)</f>
        <v>2.4428636809234058E-5</v>
      </c>
      <c r="N320" s="57">
        <f t="shared" ref="N320:N321" si="838">D320*VLOOKUP($B$304,Other_pop_coastal,3,FALSE)</f>
        <v>1.3261618019576442E-5</v>
      </c>
      <c r="O320" s="57">
        <f t="shared" ref="O320:O321" si="839">E320*VLOOKUP($B$304,Other_pop_coastal,4,FALSE)</f>
        <v>1.2179914679486994E-5</v>
      </c>
      <c r="P320" s="57">
        <f t="shared" ref="P320:P321" si="840">F320*VLOOKUP($B$304,Other_pop_coastal,5,FALSE)</f>
        <v>6.8294745104980423E-6</v>
      </c>
      <c r="Q320" s="57">
        <f t="shared" ref="Q320:Q321" si="841">G320*VLOOKUP($B$304,Other_pop_coastal,6,FALSE)</f>
        <v>4.8251697438070691E-6</v>
      </c>
      <c r="R320" s="57">
        <f t="shared" ref="R320:R321" si="842">N320</f>
        <v>1.3261618019576442E-5</v>
      </c>
      <c r="S320" s="57">
        <f t="shared" ref="S320:S321" si="843">SUM(O320:Q320)</f>
        <v>2.3834558933792105E-5</v>
      </c>
      <c r="T320" s="60">
        <f t="shared" ref="T320:T321" si="844">D320*VLOOKUP($B$304,Other_pop_generic,3,FALSE)</f>
        <v>1.1860271307565909E-5</v>
      </c>
      <c r="U320" s="60">
        <f t="shared" ref="U320:U321" si="845">E320*VLOOKUP($B$304,Other_pop_generic,4,FALSE)</f>
        <v>2.2291960258327271E-5</v>
      </c>
      <c r="V320" s="60">
        <f t="shared" ref="V320:V321" si="846">F320*VLOOKUP($B$304,Other_pop_generic,5,FALSE)</f>
        <v>1.8870976588993485E-5</v>
      </c>
      <c r="W320" s="60">
        <f t="shared" ref="W320:W321" si="847">G320*VLOOKUP($B$304,Other_pop_generic,6,FALSE)</f>
        <v>1.5144405912063033E-5</v>
      </c>
      <c r="X320" s="60">
        <f t="shared" ref="X320:X321" si="848">T320</f>
        <v>1.1860271307565909E-5</v>
      </c>
      <c r="Y320" s="60">
        <f t="shared" ref="Y320:Y321" si="849">SUM(U320:W320)</f>
        <v>5.6307342759383791E-5</v>
      </c>
      <c r="Z320" s="57">
        <f t="shared" ref="Z320:Z321" si="850">D320*VLOOKUP($B$304,Other_pop_remote,4,FALSE)</f>
        <v>3.7244874248846915E-7</v>
      </c>
      <c r="AA320" s="57">
        <f t="shared" ref="AA320:AA321" si="851">E320*VLOOKUP($B$304,Other_pop_remote,5,FALSE)</f>
        <v>7.0003563582230314E-7</v>
      </c>
      <c r="AB320" s="57">
        <f t="shared" ref="AB320:AB321" si="852">F320*VLOOKUP($B$304,Other_pop_remote,6,FALSE)</f>
        <v>5.9260630029739352E-7</v>
      </c>
      <c r="AC320" s="57">
        <f t="shared" ref="AC320:AC321" si="853">G320*VLOOKUP($B$304,Other_pop_remote,7,FALSE)</f>
        <v>4.7558059941551374E-7</v>
      </c>
      <c r="AD320" s="57">
        <f t="shared" ref="AD320:AD321" si="854">Z320</f>
        <v>3.7244874248846915E-7</v>
      </c>
      <c r="AE320" s="57">
        <f t="shared" ref="AE320:AE321" si="855">SUM(AA320:AC320)</f>
        <v>1.7682225355352102E-6</v>
      </c>
    </row>
    <row r="321" spans="1:31">
      <c r="B321" s="107" t="s">
        <v>264</v>
      </c>
      <c r="C321" s="57">
        <f>'Ind dose in plume'!C20+'Ind dose in plume'!H20+'Ind dose deposit'!C20+'Ind dose food'!W321</f>
        <v>5.735204563863678E-15</v>
      </c>
      <c r="D321" s="57">
        <f>'Ind dose in plume'!D20+'Ind dose in plume'!I20+'Ind dose deposit'!D20+'Ind dose food'!X321</f>
        <v>2.1793952680323033E-16</v>
      </c>
      <c r="E321" s="57">
        <f>'Ind dose in plume'!E20+'Ind dose in plume'!J20+'Ind dose deposit'!E20+'Ind dose food'!Y321</f>
        <v>1.7067833526698263E-17</v>
      </c>
      <c r="F321" s="57">
        <f>'Ind dose in plume'!F20+'Ind dose in plume'!K20+'Ind dose deposit'!F20+'Ind dose food'!Z321</f>
        <v>4.623538648728305E-18</v>
      </c>
      <c r="G321" s="57">
        <f>'Ind dose in plume'!G20+'Ind dose in plume'!L20+'Ind dose deposit'!G20+'Ind dose food'!AA321</f>
        <v>2.2262995997978992E-18</v>
      </c>
      <c r="H321" s="60">
        <f t="shared" si="832"/>
        <v>1.0017614686090977E-9</v>
      </c>
      <c r="I321" s="60">
        <f t="shared" si="833"/>
        <v>1.2219844605876934E-9</v>
      </c>
      <c r="J321" s="60">
        <f t="shared" si="834"/>
        <v>6.8624641075542643E-10</v>
      </c>
      <c r="K321" s="60">
        <f t="shared" si="835"/>
        <v>3.3714267154732378E-10</v>
      </c>
      <c r="L321" s="60">
        <f t="shared" si="836"/>
        <v>1.0017614686090977E-9</v>
      </c>
      <c r="M321" s="60">
        <f t="shared" si="837"/>
        <v>2.2453735428904434E-9</v>
      </c>
      <c r="N321" s="57">
        <f t="shared" si="838"/>
        <v>1.2189499753756316E-9</v>
      </c>
      <c r="O321" s="57">
        <f t="shared" si="839"/>
        <v>1.1195245313748035E-9</v>
      </c>
      <c r="P321" s="57">
        <f t="shared" si="840"/>
        <v>6.2773545234912257E-10</v>
      </c>
      <c r="Q321" s="57">
        <f t="shared" si="841"/>
        <v>4.4350851696335636E-10</v>
      </c>
      <c r="R321" s="57">
        <f t="shared" si="842"/>
        <v>1.2189499753756316E-9</v>
      </c>
      <c r="S321" s="57">
        <f t="shared" si="843"/>
        <v>2.1907685006872823E-9</v>
      </c>
      <c r="T321" s="60">
        <f t="shared" si="844"/>
        <v>1.0901443094624373E-9</v>
      </c>
      <c r="U321" s="60">
        <f t="shared" si="845"/>
        <v>2.0489795715613928E-9</v>
      </c>
      <c r="V321" s="60">
        <f t="shared" si="846"/>
        <v>1.7345377023008546E-9</v>
      </c>
      <c r="W321" s="60">
        <f t="shared" si="847"/>
        <v>1.3920076107106426E-9</v>
      </c>
      <c r="X321" s="60">
        <f t="shared" si="848"/>
        <v>1.0901443094624373E-9</v>
      </c>
      <c r="Y321" s="60">
        <f t="shared" si="849"/>
        <v>5.1755248845728899E-9</v>
      </c>
      <c r="Z321" s="57">
        <f t="shared" si="850"/>
        <v>3.4233860816593217E-11</v>
      </c>
      <c r="AA321" s="57">
        <f t="shared" si="851"/>
        <v>6.4344216504202603E-11</v>
      </c>
      <c r="AB321" s="57">
        <f t="shared" si="852"/>
        <v>5.4469781446624956E-11</v>
      </c>
      <c r="AC321" s="57">
        <f t="shared" si="853"/>
        <v>4.3713290421343609E-11</v>
      </c>
      <c r="AD321" s="57">
        <f t="shared" si="854"/>
        <v>3.4233860816593217E-11</v>
      </c>
      <c r="AE321" s="57">
        <f t="shared" si="855"/>
        <v>1.6252728837217114E-10</v>
      </c>
    </row>
    <row r="322" spans="1:31">
      <c r="A322" s="4" t="s">
        <v>166</v>
      </c>
      <c r="B322" s="107"/>
      <c r="C322" s="57">
        <f>'Ind dose in plume'!C21+'Ind dose in plume'!H21+'Ind dose deposit'!C21+'Ind dose food'!W322</f>
        <v>4.8766303920579437E-10</v>
      </c>
      <c r="D322" s="57">
        <f>'Ind dose in plume'!D21+'Ind dose in plume'!I21+'Ind dose deposit'!D21+'Ind dose food'!X322</f>
        <v>7.2208305549670008E-11</v>
      </c>
      <c r="E322" s="57">
        <f>'Ind dose in plume'!E21+'Ind dose in plume'!J21+'Ind dose deposit'!E21+'Ind dose food'!Y322</f>
        <v>5.6703827967657476E-12</v>
      </c>
      <c r="F322" s="57">
        <f>'Ind dose in plume'!F21+'Ind dose in plume'!K21+'Ind dose deposit'!F21+'Ind dose food'!Z322</f>
        <v>1.5436099375130861E-12</v>
      </c>
      <c r="G322" s="57">
        <f>'Ind dose in plume'!G21+'Ind dose in plume'!L21+'Ind dose deposit'!G21+'Ind dose food'!AA322</f>
        <v>7.4732987054397939E-13</v>
      </c>
      <c r="H322" s="60">
        <f t="shared" ref="H322:H339" si="856">D322*VLOOKUP($B$304,Other_pop_inland,3,FALSE)</f>
        <v>3.3190628278513686E-4</v>
      </c>
      <c r="I322" s="60">
        <f t="shared" ref="I322:I339" si="857">E322*VLOOKUP($B$304,Other_pop_inland,4,FALSE)</f>
        <v>4.0597534844669602E-4</v>
      </c>
      <c r="J322" s="60">
        <f t="shared" ref="J322:J339" si="858">F322*VLOOKUP($B$304,Other_pop_inland,5,FALSE)</f>
        <v>2.2910953269875248E-4</v>
      </c>
      <c r="K322" s="60">
        <f t="shared" ref="K322:K339" si="859">G322*VLOOKUP($B$304,Other_pop_inland,6,FALSE)</f>
        <v>1.1317290319110023E-4</v>
      </c>
      <c r="L322" s="60">
        <f t="shared" si="768"/>
        <v>3.3190628278513686E-4</v>
      </c>
      <c r="M322" s="60">
        <f t="shared" si="769"/>
        <v>7.4825778433654862E-4</v>
      </c>
      <c r="N322" s="57">
        <f t="shared" ref="N322:N339" si="860">D322*VLOOKUP($B$304,Other_pop_coastal,3,FALSE)</f>
        <v>4.0386575837229779E-4</v>
      </c>
      <c r="O322" s="57">
        <f t="shared" ref="O322:O339" si="861">E322*VLOOKUP($B$304,Other_pop_coastal,4,FALSE)</f>
        <v>3.7193546757618014E-4</v>
      </c>
      <c r="P322" s="57">
        <f t="shared" ref="P322:P339" si="862">F322*VLOOKUP($B$304,Other_pop_coastal,5,FALSE)</f>
        <v>2.0957512329693482E-4</v>
      </c>
      <c r="Q322" s="57">
        <f t="shared" ref="Q322:Q339" si="863">G322*VLOOKUP($B$304,Other_pop_coastal,6,FALSE)</f>
        <v>1.4887805872914218E-4</v>
      </c>
      <c r="R322" s="57">
        <f t="shared" si="770"/>
        <v>4.0386575837229779E-4</v>
      </c>
      <c r="S322" s="57">
        <f t="shared" si="771"/>
        <v>7.3038864960225708E-4</v>
      </c>
      <c r="T322" s="60">
        <f t="shared" ref="T322:T339" si="864">D322*VLOOKUP($B$304,Other_pop_generic,3,FALSE)</f>
        <v>3.6118952144907992E-4</v>
      </c>
      <c r="U322" s="60">
        <f t="shared" ref="U322:U339" si="865">E322*VLOOKUP($B$304,Other_pop_generic,4,FALSE)</f>
        <v>6.8072485563747749E-4</v>
      </c>
      <c r="V322" s="60">
        <f t="shared" ref="V322:V339" si="866">F322*VLOOKUP($B$304,Other_pop_generic,5,FALSE)</f>
        <v>5.7909100316467371E-4</v>
      </c>
      <c r="W322" s="60">
        <f t="shared" ref="W322:W339" si="867">G322*VLOOKUP($B$304,Other_pop_generic,6,FALSE)</f>
        <v>4.6727262925576357E-4</v>
      </c>
      <c r="X322" s="60">
        <f t="shared" si="772"/>
        <v>3.6118952144907992E-4</v>
      </c>
      <c r="Y322" s="60">
        <f t="shared" si="773"/>
        <v>1.7270884880579147E-3</v>
      </c>
      <c r="Z322" s="57">
        <f t="shared" ref="Z322:Z339" si="868">D322*VLOOKUP($B$304,Other_pop_remote,4,FALSE)</f>
        <v>1.1342454112150521E-5</v>
      </c>
      <c r="AA322" s="57">
        <f t="shared" ref="AA322:AA339" si="869">E322*VLOOKUP($B$304,Other_pop_remote,5,FALSE)</f>
        <v>2.1376839524833461E-5</v>
      </c>
      <c r="AB322" s="57">
        <f t="shared" ref="AB322:AB339" si="870">F322*VLOOKUP($B$304,Other_pop_remote,6,FALSE)</f>
        <v>1.8185226148872415E-5</v>
      </c>
      <c r="AC322" s="57">
        <f t="shared" ref="AC322:AC339" si="871">G322*VLOOKUP($B$304,Other_pop_remote,7,FALSE)</f>
        <v>1.4673787694432357E-5</v>
      </c>
      <c r="AD322" s="57">
        <f t="shared" si="774"/>
        <v>1.1342454112150521E-5</v>
      </c>
      <c r="AE322" s="57">
        <f t="shared" si="775"/>
        <v>5.4235853368138237E-5</v>
      </c>
    </row>
    <row r="323" spans="1:31">
      <c r="A323" s="4" t="s">
        <v>13</v>
      </c>
      <c r="B323" s="107"/>
      <c r="C323" s="57">
        <f>'Ind dose in plume'!C22+'Ind dose in plume'!H22+'Ind dose deposit'!C22+'Ind dose food'!W323</f>
        <v>1.4802327551080034E-11</v>
      </c>
      <c r="D323" s="57">
        <f>'Ind dose in plume'!D22+'Ind dose in plume'!I22+'Ind dose deposit'!D22+'Ind dose food'!X323</f>
        <v>1.8509747485964111E-12</v>
      </c>
      <c r="E323" s="57">
        <f>'Ind dose in plume'!E22+'Ind dose in plume'!J22+'Ind dose deposit'!E22+'Ind dose food'!Y323</f>
        <v>1.2830891168232607E-13</v>
      </c>
      <c r="F323" s="57">
        <f>'Ind dose in plume'!F22+'Ind dose in plume'!K22+'Ind dose deposit'!F22+'Ind dose food'!Z323</f>
        <v>2.7904740876712849E-14</v>
      </c>
      <c r="G323" s="57">
        <f>'Ind dose in plume'!G22+'Ind dose in plume'!L22+'Ind dose deposit'!G22+'Ind dose food'!AA323</f>
        <v>1.0527250933484318E-14</v>
      </c>
      <c r="H323" s="60">
        <f t="shared" si="856"/>
        <v>8.5080261011414293E-6</v>
      </c>
      <c r="I323" s="60">
        <f t="shared" si="857"/>
        <v>9.1863736534259592E-6</v>
      </c>
      <c r="J323" s="60">
        <f t="shared" si="858"/>
        <v>4.1417472037292182E-6</v>
      </c>
      <c r="K323" s="60">
        <f t="shared" si="859"/>
        <v>1.5942083913980633E-6</v>
      </c>
      <c r="L323" s="60">
        <f t="shared" si="768"/>
        <v>8.5080261011414293E-6</v>
      </c>
      <c r="M323" s="60">
        <f t="shared" si="769"/>
        <v>1.492232924855324E-5</v>
      </c>
      <c r="N323" s="57">
        <f t="shared" si="860"/>
        <v>1.0352622387124816E-5</v>
      </c>
      <c r="O323" s="57">
        <f t="shared" si="861"/>
        <v>8.416122292127546E-6</v>
      </c>
      <c r="P323" s="57">
        <f t="shared" si="862"/>
        <v>3.7886122443783078E-6</v>
      </c>
      <c r="Q323" s="57">
        <f t="shared" si="863"/>
        <v>2.0971685255814526E-6</v>
      </c>
      <c r="R323" s="57">
        <f t="shared" si="770"/>
        <v>1.0352622387124816E-5</v>
      </c>
      <c r="S323" s="57">
        <f t="shared" si="771"/>
        <v>1.4301903062087306E-5</v>
      </c>
      <c r="T323" s="60">
        <f t="shared" si="864"/>
        <v>9.2586673869530239E-6</v>
      </c>
      <c r="U323" s="60">
        <f t="shared" si="865"/>
        <v>1.5403380779119832E-5</v>
      </c>
      <c r="V323" s="60">
        <f t="shared" si="866"/>
        <v>1.0468567216780391E-5</v>
      </c>
      <c r="W323" s="60">
        <f t="shared" si="867"/>
        <v>6.5822288341610274E-6</v>
      </c>
      <c r="X323" s="60">
        <f t="shared" si="772"/>
        <v>9.2586673869530239E-6</v>
      </c>
      <c r="Y323" s="60">
        <f t="shared" si="773"/>
        <v>3.2454176830061252E-5</v>
      </c>
      <c r="Z323" s="57">
        <f t="shared" si="868"/>
        <v>2.9075043360853501E-7</v>
      </c>
      <c r="AA323" s="57">
        <f t="shared" si="869"/>
        <v>4.8371320119755662E-7</v>
      </c>
      <c r="AB323" s="57">
        <f t="shared" si="870"/>
        <v>3.2874498351977959E-7</v>
      </c>
      <c r="AC323" s="57">
        <f t="shared" si="871"/>
        <v>2.0670208871956642E-7</v>
      </c>
      <c r="AD323" s="57">
        <f t="shared" si="774"/>
        <v>2.9075043360853501E-7</v>
      </c>
      <c r="AE323" s="57">
        <f t="shared" si="775"/>
        <v>1.0191602734369027E-6</v>
      </c>
    </row>
    <row r="324" spans="1:31">
      <c r="A324" s="4" t="s">
        <v>20</v>
      </c>
      <c r="B324" s="107"/>
      <c r="C324" s="57">
        <f>'Ind dose in plume'!C23+'Ind dose in plume'!H23+'Ind dose deposit'!C23+'Ind dose food'!W324</f>
        <v>1.0498978122095366E-15</v>
      </c>
      <c r="D324" s="57">
        <f>'Ind dose in plume'!D23+'Ind dose in plume'!I23+'Ind dose deposit'!D23+'Ind dose food'!X324</f>
        <v>6.4003062145001211E-17</v>
      </c>
      <c r="E324" s="57">
        <f>'Ind dose in plume'!E23+'Ind dose in plume'!J23+'Ind dose deposit'!E23+'Ind dose food'!Y324</f>
        <v>6.1572157920709954E-18</v>
      </c>
      <c r="F324" s="57">
        <f>'Ind dose in plume'!F23+'Ind dose in plume'!K23+'Ind dose deposit'!F23+'Ind dose food'!Z324</f>
        <v>1.4534282067674767E-18</v>
      </c>
      <c r="G324" s="57">
        <f>'Ind dose in plume'!G23+'Ind dose in plume'!L23+'Ind dose deposit'!G23+'Ind dose food'!AA324</f>
        <v>5.3716205840768473E-19</v>
      </c>
      <c r="H324" s="60">
        <f t="shared" si="856"/>
        <v>2.9419078985035868E-10</v>
      </c>
      <c r="I324" s="60">
        <f t="shared" si="857"/>
        <v>4.408305252465987E-10</v>
      </c>
      <c r="J324" s="60">
        <f t="shared" si="858"/>
        <v>2.1572435443125627E-10</v>
      </c>
      <c r="K324" s="60">
        <f t="shared" si="859"/>
        <v>8.1345858141404893E-11</v>
      </c>
      <c r="L324" s="60">
        <f t="shared" si="768"/>
        <v>2.9419078985035868E-10</v>
      </c>
      <c r="M324" s="60">
        <f t="shared" si="769"/>
        <v>7.379007378192598E-10</v>
      </c>
      <c r="N324" s="57">
        <f t="shared" si="860"/>
        <v>3.5797329731771205E-10</v>
      </c>
      <c r="O324" s="57">
        <f t="shared" si="861"/>
        <v>4.0386813671513981E-10</v>
      </c>
      <c r="P324" s="57">
        <f t="shared" si="862"/>
        <v>1.9733119633013148E-10</v>
      </c>
      <c r="Q324" s="57">
        <f t="shared" si="863"/>
        <v>1.0700983278036919E-10</v>
      </c>
      <c r="R324" s="57">
        <f t="shared" si="770"/>
        <v>3.5797329731771205E-10</v>
      </c>
      <c r="S324" s="57">
        <f t="shared" si="771"/>
        <v>7.0820916582564049E-10</v>
      </c>
      <c r="T324" s="60">
        <f t="shared" si="864"/>
        <v>3.2014648746364825E-10</v>
      </c>
      <c r="U324" s="60">
        <f t="shared" si="865"/>
        <v>7.3916876186506905E-10</v>
      </c>
      <c r="V324" s="60">
        <f t="shared" si="866"/>
        <v>5.4525899181552505E-10</v>
      </c>
      <c r="W324" s="60">
        <f t="shared" si="867"/>
        <v>3.3586390329332595E-10</v>
      </c>
      <c r="X324" s="60">
        <f t="shared" si="772"/>
        <v>3.2014648746364825E-10</v>
      </c>
      <c r="Y324" s="60">
        <f t="shared" si="773"/>
        <v>1.6202916569739201E-9</v>
      </c>
      <c r="Z324" s="57">
        <f t="shared" si="868"/>
        <v>1.005357749209934E-11</v>
      </c>
      <c r="AA324" s="57">
        <f t="shared" si="869"/>
        <v>2.3212156678724757E-11</v>
      </c>
      <c r="AB324" s="57">
        <f t="shared" si="870"/>
        <v>1.7122797663378343E-11</v>
      </c>
      <c r="AC324" s="57">
        <f t="shared" si="871"/>
        <v>1.0547152353004712E-11</v>
      </c>
      <c r="AD324" s="57">
        <f t="shared" si="774"/>
        <v>1.005357749209934E-11</v>
      </c>
      <c r="AE324" s="57">
        <f t="shared" si="775"/>
        <v>5.0882106695107816E-11</v>
      </c>
    </row>
    <row r="325" spans="1:31">
      <c r="A325" s="4" t="s">
        <v>167</v>
      </c>
      <c r="B325" s="107"/>
      <c r="C325" s="57">
        <f>'Ind dose in plume'!C24+'Ind dose in plume'!H24+'Ind dose deposit'!C24+'Ind dose food'!W325</f>
        <v>8.5709637141412816E-15</v>
      </c>
      <c r="D325" s="57">
        <f>'Ind dose in plume'!D24+'Ind dose in plume'!I24+'Ind dose deposit'!D24+'Ind dose food'!X325</f>
        <v>3.3577691649855707E-16</v>
      </c>
      <c r="E325" s="57">
        <f>'Ind dose in plume'!E24+'Ind dose in plume'!J24+'Ind dose deposit'!E24+'Ind dose food'!Y325</f>
        <v>2.7694083884968997E-18</v>
      </c>
      <c r="F325" s="57">
        <f>'Ind dose in plume'!F24+'Ind dose in plume'!K24+'Ind dose deposit'!F24+'Ind dose food'!Z325</f>
        <v>7.8536364554772231E-21</v>
      </c>
      <c r="G325" s="57">
        <f>'Ind dose in plume'!G24+'Ind dose in plume'!L24+'Ind dose deposit'!G24+'Ind dose food'!AA325</f>
        <v>2.13347534704174E-23</v>
      </c>
      <c r="H325" s="60">
        <f t="shared" si="856"/>
        <v>1.5434023461945186E-9</v>
      </c>
      <c r="I325" s="60">
        <f t="shared" si="857"/>
        <v>1.9827788983708693E-10</v>
      </c>
      <c r="J325" s="60">
        <f t="shared" si="858"/>
        <v>1.1656720616862568E-12</v>
      </c>
      <c r="K325" s="60">
        <f t="shared" si="859"/>
        <v>3.2308570609602673E-15</v>
      </c>
      <c r="L325" s="60">
        <f t="shared" si="768"/>
        <v>1.5434023461945186E-9</v>
      </c>
      <c r="M325" s="60">
        <f t="shared" si="769"/>
        <v>1.9944679275583414E-10</v>
      </c>
      <c r="N325" s="57">
        <f t="shared" si="860"/>
        <v>1.8780221747804356E-9</v>
      </c>
      <c r="O325" s="57">
        <f t="shared" si="861"/>
        <v>1.8165285145696002E-10</v>
      </c>
      <c r="P325" s="57">
        <f t="shared" si="862"/>
        <v>1.0662841618768652E-12</v>
      </c>
      <c r="Q325" s="57">
        <f t="shared" si="863"/>
        <v>4.2501669013023241E-15</v>
      </c>
      <c r="R325" s="57">
        <f t="shared" si="770"/>
        <v>1.8780221747804356E-9</v>
      </c>
      <c r="S325" s="57">
        <f t="shared" si="771"/>
        <v>1.8272338578573819E-10</v>
      </c>
      <c r="T325" s="60">
        <f t="shared" si="864"/>
        <v>1.6795727702035205E-9</v>
      </c>
      <c r="U325" s="60">
        <f t="shared" si="865"/>
        <v>3.3246523083698119E-10</v>
      </c>
      <c r="V325" s="60">
        <f t="shared" si="866"/>
        <v>2.946320895562647E-12</v>
      </c>
      <c r="W325" s="60">
        <f t="shared" si="867"/>
        <v>1.3339686718783167E-14</v>
      </c>
      <c r="X325" s="60">
        <f t="shared" si="772"/>
        <v>1.6795727702035205E-9</v>
      </c>
      <c r="Y325" s="60">
        <f t="shared" si="773"/>
        <v>3.3542489141926262E-10</v>
      </c>
      <c r="Z325" s="57">
        <f t="shared" si="868"/>
        <v>5.2743714705845019E-11</v>
      </c>
      <c r="AA325" s="57">
        <f t="shared" si="869"/>
        <v>1.0440423657710169E-11</v>
      </c>
      <c r="AB325" s="57">
        <f t="shared" si="870"/>
        <v>9.2523474721845845E-14</v>
      </c>
      <c r="AC325" s="57">
        <f t="shared" si="871"/>
        <v>4.1890690480507908E-16</v>
      </c>
      <c r="AD325" s="57">
        <f t="shared" si="774"/>
        <v>5.2743714705845019E-11</v>
      </c>
      <c r="AE325" s="57">
        <f t="shared" si="775"/>
        <v>1.0533366039336821E-11</v>
      </c>
    </row>
    <row r="326" spans="1:31">
      <c r="A326" s="4"/>
      <c r="B326" s="107" t="s">
        <v>169</v>
      </c>
      <c r="C326" s="57">
        <f>'Ind dose in plume'!C25+'Ind dose in plume'!H25+'Ind dose deposit'!C25+'Ind dose food'!W326</f>
        <v>4.619055131213298E-22</v>
      </c>
      <c r="D326" s="57">
        <f>'Ind dose in plume'!D25+'Ind dose in plume'!I25+'Ind dose deposit'!D25+'Ind dose food'!X326</f>
        <v>9.1453239957315468E-22</v>
      </c>
      <c r="E326" s="57">
        <f>'Ind dose in plume'!E25+'Ind dose in plume'!J25+'Ind dose deposit'!E25+'Ind dose food'!Y326</f>
        <v>2.4828219091281162E-22</v>
      </c>
      <c r="F326" s="57">
        <f>'Ind dose in plume'!F25+'Ind dose in plume'!K25+'Ind dose deposit'!F25+'Ind dose food'!Z326</f>
        <v>8.6250584592777091E-23</v>
      </c>
      <c r="G326" s="57">
        <f>'Ind dose in plume'!G25+'Ind dose in plume'!L25+'Ind dose deposit'!G25+'Ind dose food'!AA326</f>
        <v>4.674089452029686E-23</v>
      </c>
      <c r="H326" s="60">
        <f t="shared" si="856"/>
        <v>4.2036583869164678E-15</v>
      </c>
      <c r="I326" s="60">
        <f t="shared" si="857"/>
        <v>1.7775951391928903E-14</v>
      </c>
      <c r="J326" s="60">
        <f t="shared" si="858"/>
        <v>1.2801699866536298E-14</v>
      </c>
      <c r="K326" s="60">
        <f t="shared" si="859"/>
        <v>7.0782701710565251E-15</v>
      </c>
      <c r="L326" s="60">
        <f t="shared" si="768"/>
        <v>4.2036583869164678E-15</v>
      </c>
      <c r="M326" s="60">
        <f t="shared" si="769"/>
        <v>3.7655921429521728E-14</v>
      </c>
      <c r="N326" s="57">
        <f t="shared" si="860"/>
        <v>5.1150393060474926E-15</v>
      </c>
      <c r="O326" s="57">
        <f t="shared" si="861"/>
        <v>1.6285488313181677E-14</v>
      </c>
      <c r="P326" s="57">
        <f t="shared" si="862"/>
        <v>1.17101972857121E-14</v>
      </c>
      <c r="Q326" s="57">
        <f t="shared" si="863"/>
        <v>9.3114084070802387E-15</v>
      </c>
      <c r="R326" s="57">
        <f t="shared" si="770"/>
        <v>5.1150393060474926E-15</v>
      </c>
      <c r="S326" s="57">
        <f t="shared" si="771"/>
        <v>3.7307094005974019E-14</v>
      </c>
      <c r="T326" s="60">
        <f t="shared" si="864"/>
        <v>4.5745363672090214E-15</v>
      </c>
      <c r="U326" s="60">
        <f t="shared" si="865"/>
        <v>2.9806075643231832E-14</v>
      </c>
      <c r="V326" s="60">
        <f t="shared" si="866"/>
        <v>3.2357227264188565E-14</v>
      </c>
      <c r="W326" s="60">
        <f t="shared" si="867"/>
        <v>2.9225033732918516E-14</v>
      </c>
      <c r="X326" s="60">
        <f t="shared" si="772"/>
        <v>4.5745363672090214E-15</v>
      </c>
      <c r="Y326" s="60">
        <f t="shared" si="773"/>
        <v>9.1388336640338919E-14</v>
      </c>
      <c r="Z326" s="57">
        <f t="shared" si="868"/>
        <v>1.4365441339844342E-16</v>
      </c>
      <c r="AA326" s="57">
        <f t="shared" si="869"/>
        <v>9.360018083866409E-16</v>
      </c>
      <c r="AB326" s="57">
        <f t="shared" si="870"/>
        <v>1.0161157609668506E-15</v>
      </c>
      <c r="AC326" s="57">
        <f t="shared" si="871"/>
        <v>9.1775531779487522E-16</v>
      </c>
      <c r="AD326" s="57">
        <f t="shared" si="774"/>
        <v>1.4365441339844342E-16</v>
      </c>
      <c r="AE326" s="57">
        <f t="shared" si="775"/>
        <v>2.8698728871483669E-15</v>
      </c>
    </row>
    <row r="327" spans="1:31">
      <c r="A327" s="4" t="s">
        <v>168</v>
      </c>
      <c r="B327" s="107"/>
      <c r="C327" s="57">
        <f>'Ind dose in plume'!C26+'Ind dose in plume'!H26+'Ind dose deposit'!C26+'Ind dose food'!W327</f>
        <v>6.1858655840033899E-15</v>
      </c>
      <c r="D327" s="57">
        <f>'Ind dose in plume'!D26+'Ind dose in plume'!I26+'Ind dose deposit'!D26+'Ind dose food'!X327</f>
        <v>4.2153525569532266E-24</v>
      </c>
      <c r="E327" s="57">
        <f>'Ind dose in plume'!E26+'Ind dose in plume'!J26+'Ind dose deposit'!E26+'Ind dose food'!Y327</f>
        <v>2.7061334276508727E-69</v>
      </c>
      <c r="F327" s="57">
        <f>'Ind dose in plume'!F26+'Ind dose in plume'!K26+'Ind dose deposit'!F26+'Ind dose food'!Z327</f>
        <v>1.9460564826482785E-149</v>
      </c>
      <c r="G327" s="57">
        <f>'Ind dose in plume'!G26+'Ind dose in plume'!L26+'Ind dose deposit'!G26+'Ind dose food'!AA327</f>
        <v>3.2028053687077086E-238</v>
      </c>
      <c r="H327" s="60">
        <f t="shared" si="856"/>
        <v>1.9375915099472392E-17</v>
      </c>
      <c r="I327" s="60">
        <f t="shared" si="857"/>
        <v>1.937476711202714E-61</v>
      </c>
      <c r="J327" s="60">
        <f t="shared" si="858"/>
        <v>2.8884245981420107E-141</v>
      </c>
      <c r="K327" s="60">
        <f t="shared" si="859"/>
        <v>4.8502113486893295E-230</v>
      </c>
      <c r="L327" s="60">
        <f t="shared" si="768"/>
        <v>1.9375915099472392E-17</v>
      </c>
      <c r="M327" s="60">
        <f t="shared" si="769"/>
        <v>1.937476711202714E-61</v>
      </c>
      <c r="N327" s="57">
        <f t="shared" si="860"/>
        <v>2.3576741543248963E-17</v>
      </c>
      <c r="O327" s="57">
        <f t="shared" si="861"/>
        <v>1.7750247872347282E-61</v>
      </c>
      <c r="P327" s="57">
        <f t="shared" si="862"/>
        <v>2.6421508269821869E-141</v>
      </c>
      <c r="Q327" s="57">
        <f t="shared" si="863"/>
        <v>6.3804146545540419E-230</v>
      </c>
      <c r="R327" s="57">
        <f t="shared" si="770"/>
        <v>2.3576741543248963E-17</v>
      </c>
      <c r="S327" s="57">
        <f t="shared" si="771"/>
        <v>1.7750247872347282E-61</v>
      </c>
      <c r="T327" s="60">
        <f t="shared" si="864"/>
        <v>2.1085402312034303E-17</v>
      </c>
      <c r="U327" s="60">
        <f t="shared" si="865"/>
        <v>3.2486912310824965E-61</v>
      </c>
      <c r="V327" s="60">
        <f t="shared" si="866"/>
        <v>7.3007031981637159E-141</v>
      </c>
      <c r="W327" s="60">
        <f t="shared" si="867"/>
        <v>2.002573889547821E-229</v>
      </c>
      <c r="X327" s="60">
        <f t="shared" si="772"/>
        <v>2.1085402312034303E-17</v>
      </c>
      <c r="Y327" s="60">
        <f t="shared" si="773"/>
        <v>3.2486912310824965E-61</v>
      </c>
      <c r="Z327" s="57">
        <f t="shared" si="868"/>
        <v>6.621460312607604E-19</v>
      </c>
      <c r="AA327" s="57">
        <f t="shared" si="869"/>
        <v>1.0201882675130097E-62</v>
      </c>
      <c r="AB327" s="57">
        <f t="shared" si="870"/>
        <v>2.292643781009484E-142</v>
      </c>
      <c r="AC327" s="57">
        <f t="shared" si="871"/>
        <v>6.2886936357563046E-231</v>
      </c>
      <c r="AD327" s="57">
        <f t="shared" si="774"/>
        <v>6.621460312607604E-19</v>
      </c>
      <c r="AE327" s="57">
        <f t="shared" si="775"/>
        <v>1.0201882675130097E-62</v>
      </c>
    </row>
    <row r="328" spans="1:31">
      <c r="A328" s="4"/>
      <c r="B328" s="107" t="s">
        <v>170</v>
      </c>
      <c r="C328" s="57">
        <f>'Ind dose in plume'!C27+'Ind dose in plume'!H27+'Ind dose deposit'!C27+'Ind dose food'!W328</f>
        <v>2.6047391375961915E-14</v>
      </c>
      <c r="D328" s="57">
        <f>'Ind dose in plume'!D27+'Ind dose in plume'!I27+'Ind dose deposit'!D27+'Ind dose food'!X328</f>
        <v>7.5618210650834015E-19</v>
      </c>
      <c r="E328" s="57">
        <f>'Ind dose in plume'!E27+'Ind dose in plume'!J27+'Ind dose deposit'!E27+'Ind dose food'!Y328</f>
        <v>2.9394853693701264E-39</v>
      </c>
      <c r="F328" s="57">
        <f>'Ind dose in plume'!F27+'Ind dose in plume'!K27+'Ind dose deposit'!F27+'Ind dose food'!Z328</f>
        <v>8.568448338293375E-75</v>
      </c>
      <c r="G328" s="57">
        <f>'Ind dose in plume'!G27+'Ind dose in plume'!L27+'Ind dose deposit'!G27+'Ind dose food'!AA328</f>
        <v>5.1704327552740045E-114</v>
      </c>
      <c r="H328" s="60">
        <f t="shared" si="856"/>
        <v>3.4757994965991086E-12</v>
      </c>
      <c r="I328" s="60">
        <f t="shared" si="857"/>
        <v>2.1045468001995659E-31</v>
      </c>
      <c r="J328" s="60">
        <f t="shared" si="858"/>
        <v>1.2717676577688881E-66</v>
      </c>
      <c r="K328" s="60">
        <f t="shared" si="859"/>
        <v>7.8299143220755699E-106</v>
      </c>
      <c r="L328" s="60">
        <f t="shared" si="768"/>
        <v>3.4757994965991086E-12</v>
      </c>
      <c r="M328" s="60">
        <f t="shared" si="769"/>
        <v>2.1045468001995659E-31</v>
      </c>
      <c r="N328" s="57">
        <f t="shared" si="860"/>
        <v>4.2293757980857113E-12</v>
      </c>
      <c r="O328" s="57">
        <f t="shared" si="861"/>
        <v>1.9280865233888802E-31</v>
      </c>
      <c r="P328" s="57">
        <f t="shared" si="862"/>
        <v>1.1633338017079376E-66</v>
      </c>
      <c r="Q328" s="57">
        <f t="shared" si="863"/>
        <v>1.0300190340772203E-105</v>
      </c>
      <c r="R328" s="57">
        <f t="shared" si="770"/>
        <v>4.2293757980857113E-12</v>
      </c>
      <c r="S328" s="57">
        <f t="shared" si="771"/>
        <v>1.9280865233888802E-31</v>
      </c>
      <c r="T328" s="60">
        <f t="shared" si="864"/>
        <v>3.7824603568661466E-12</v>
      </c>
      <c r="U328" s="60">
        <f t="shared" si="865"/>
        <v>3.5288283444536917E-31</v>
      </c>
      <c r="V328" s="60">
        <f t="shared" si="866"/>
        <v>3.214485229203137E-66</v>
      </c>
      <c r="W328" s="60">
        <f t="shared" si="867"/>
        <v>3.2328450971569019E-105</v>
      </c>
      <c r="X328" s="60">
        <f t="shared" si="772"/>
        <v>3.7824603568661466E-12</v>
      </c>
      <c r="Y328" s="60">
        <f t="shared" si="773"/>
        <v>3.5288283444536917E-31</v>
      </c>
      <c r="Z328" s="57">
        <f t="shared" si="868"/>
        <v>1.1878080752913282E-13</v>
      </c>
      <c r="AA328" s="57">
        <f t="shared" si="869"/>
        <v>1.1081598770097442E-32</v>
      </c>
      <c r="AB328" s="57">
        <f t="shared" si="870"/>
        <v>1.0094465382092301E-67</v>
      </c>
      <c r="AC328" s="57">
        <f t="shared" si="871"/>
        <v>1.0152120974905529E-106</v>
      </c>
      <c r="AD328" s="57">
        <f t="shared" si="774"/>
        <v>1.1878080752913282E-13</v>
      </c>
      <c r="AE328" s="57">
        <f t="shared" si="775"/>
        <v>1.1081598770097442E-32</v>
      </c>
    </row>
    <row r="329" spans="1:31">
      <c r="A329" s="4" t="s">
        <v>11</v>
      </c>
      <c r="B329" s="107"/>
      <c r="C329" s="57">
        <f>'Ind dose in plume'!C28+'Ind dose in plume'!H28+'Ind dose deposit'!C28+'Ind dose food'!W329</f>
        <v>1.4571077770541017E-10</v>
      </c>
      <c r="D329" s="57">
        <f>'Ind dose in plume'!D28+'Ind dose in plume'!I28+'Ind dose deposit'!D28+'Ind dose food'!X329</f>
        <v>1.509010555749943E-11</v>
      </c>
      <c r="E329" s="57">
        <f>'Ind dose in plume'!E28+'Ind dose in plume'!J28+'Ind dose deposit'!E28+'Ind dose food'!Y329</f>
        <v>1.1834198259745534E-12</v>
      </c>
      <c r="F329" s="57">
        <f>'Ind dose in plume'!F28+'Ind dose in plume'!K28+'Ind dose deposit'!F28+'Ind dose food'!Z329</f>
        <v>3.2138265775978789E-13</v>
      </c>
      <c r="G329" s="57">
        <f>'Ind dose in plume'!G28+'Ind dose in plume'!L28+'Ind dose deposit'!G28+'Ind dose food'!AA329</f>
        <v>1.551814804164516E-13</v>
      </c>
      <c r="H329" s="60">
        <f t="shared" si="856"/>
        <v>6.936183870122486E-5</v>
      </c>
      <c r="I329" s="60">
        <f t="shared" si="857"/>
        <v>8.4727838212753266E-5</v>
      </c>
      <c r="J329" s="60">
        <f t="shared" si="858"/>
        <v>4.7701060188467386E-5</v>
      </c>
      <c r="K329" s="60">
        <f t="shared" si="859"/>
        <v>2.3500116016290256E-5</v>
      </c>
      <c r="L329" s="60">
        <f t="shared" si="768"/>
        <v>6.936183870122486E-5</v>
      </c>
      <c r="M329" s="60">
        <f t="shared" si="769"/>
        <v>1.559290144175109E-4</v>
      </c>
      <c r="N329" s="57">
        <f t="shared" si="860"/>
        <v>8.4399943725384707E-5</v>
      </c>
      <c r="O329" s="57">
        <f t="shared" si="861"/>
        <v>7.7623649423425462E-5</v>
      </c>
      <c r="P329" s="57">
        <f t="shared" si="862"/>
        <v>4.3633957315679149E-5</v>
      </c>
      <c r="Q329" s="57">
        <f t="shared" si="863"/>
        <v>3.0914216687604115E-5</v>
      </c>
      <c r="R329" s="57">
        <f t="shared" si="770"/>
        <v>8.4399943725384707E-5</v>
      </c>
      <c r="S329" s="57">
        <f t="shared" si="771"/>
        <v>1.5217182342670873E-4</v>
      </c>
      <c r="T329" s="60">
        <f t="shared" si="864"/>
        <v>7.5481455539489923E-5</v>
      </c>
      <c r="U329" s="60">
        <f t="shared" si="865"/>
        <v>1.4206859026423091E-4</v>
      </c>
      <c r="V329" s="60">
        <f t="shared" si="866"/>
        <v>1.2056789811918843E-4</v>
      </c>
      <c r="W329" s="60">
        <f t="shared" si="867"/>
        <v>9.7028181562200624E-5</v>
      </c>
      <c r="X329" s="60">
        <f t="shared" si="772"/>
        <v>7.5481455539489923E-5</v>
      </c>
      <c r="Y329" s="60">
        <f t="shared" si="773"/>
        <v>3.5966466994561997E-4</v>
      </c>
      <c r="Z329" s="57">
        <f t="shared" si="868"/>
        <v>2.3703482380667363E-6</v>
      </c>
      <c r="AA329" s="57">
        <f t="shared" si="869"/>
        <v>4.4613876376730017E-6</v>
      </c>
      <c r="AB329" s="57">
        <f t="shared" si="870"/>
        <v>3.7862002372849213E-6</v>
      </c>
      <c r="AC329" s="57">
        <f t="shared" si="871"/>
        <v>3.0469812428094545E-6</v>
      </c>
      <c r="AD329" s="57">
        <f t="shared" si="774"/>
        <v>2.3703482380667363E-6</v>
      </c>
      <c r="AE329" s="57">
        <f t="shared" si="775"/>
        <v>1.1294569117767377E-5</v>
      </c>
    </row>
    <row r="330" spans="1:31">
      <c r="A330" s="4" t="s">
        <v>12</v>
      </c>
      <c r="B330" s="107"/>
      <c r="C330" s="57">
        <f>'Ind dose in plume'!C29+'Ind dose in plume'!H29+'Ind dose deposit'!C29+'Ind dose food'!W330</f>
        <v>7.5885365631739356E-11</v>
      </c>
      <c r="D330" s="57">
        <f>'Ind dose in plume'!D29+'Ind dose in plume'!I29+'Ind dose deposit'!D29+'Ind dose food'!X330</f>
        <v>1.1333572277387596E-11</v>
      </c>
      <c r="E330" s="57">
        <f>'Ind dose in plume'!E29+'Ind dose in plume'!J29+'Ind dose deposit'!E29+'Ind dose food'!Y330</f>
        <v>8.8992266904045392E-13</v>
      </c>
      <c r="F330" s="57">
        <f>'Ind dose in plume'!F29+'Ind dose in plume'!K29+'Ind dose deposit'!F29+'Ind dose food'!Z330</f>
        <v>2.4221769413265503E-13</v>
      </c>
      <c r="G330" s="57">
        <f>'Ind dose in plume'!G29+'Ind dose in plume'!L29+'Ind dose deposit'!G29+'Ind dose food'!AA330</f>
        <v>1.1724682588724379E-13</v>
      </c>
      <c r="H330" s="60">
        <f t="shared" si="856"/>
        <v>5.2094891531235853E-5</v>
      </c>
      <c r="I330" s="60">
        <f t="shared" si="857"/>
        <v>6.3714687103731584E-5</v>
      </c>
      <c r="J330" s="60">
        <f t="shared" si="858"/>
        <v>3.5951040068781296E-5</v>
      </c>
      <c r="K330" s="60">
        <f t="shared" si="859"/>
        <v>1.7755430631913909E-5</v>
      </c>
      <c r="L330" s="60">
        <f t="shared" si="768"/>
        <v>5.2094891531235853E-5</v>
      </c>
      <c r="M330" s="60">
        <f t="shared" si="769"/>
        <v>1.1742115780442679E-4</v>
      </c>
      <c r="N330" s="57">
        <f t="shared" si="860"/>
        <v>6.3389408296332886E-5</v>
      </c>
      <c r="O330" s="57">
        <f t="shared" si="861"/>
        <v>5.8372391402745239E-5</v>
      </c>
      <c r="P330" s="57">
        <f t="shared" si="862"/>
        <v>3.2885771125790048E-5</v>
      </c>
      <c r="Q330" s="57">
        <f t="shared" si="863"/>
        <v>2.3357128516140794E-5</v>
      </c>
      <c r="R330" s="57">
        <f t="shared" si="770"/>
        <v>6.3389408296332886E-5</v>
      </c>
      <c r="S330" s="57">
        <f t="shared" si="771"/>
        <v>1.1461529104467608E-4</v>
      </c>
      <c r="T330" s="60">
        <f t="shared" si="864"/>
        <v>5.6691089979425403E-5</v>
      </c>
      <c r="U330" s="60">
        <f t="shared" si="865"/>
        <v>1.0683449462293999E-4</v>
      </c>
      <c r="V330" s="60">
        <f t="shared" si="866"/>
        <v>9.0868867886077713E-5</v>
      </c>
      <c r="W330" s="60">
        <f t="shared" si="867"/>
        <v>7.330930391467744E-5</v>
      </c>
      <c r="X330" s="60">
        <f t="shared" si="772"/>
        <v>5.6691089979425403E-5</v>
      </c>
      <c r="Y330" s="60">
        <f t="shared" si="773"/>
        <v>2.7101266642369515E-4</v>
      </c>
      <c r="Z330" s="57">
        <f t="shared" si="868"/>
        <v>1.780273370278491E-6</v>
      </c>
      <c r="AA330" s="57">
        <f t="shared" si="869"/>
        <v>3.3549294231846129E-6</v>
      </c>
      <c r="AB330" s="57">
        <f t="shared" si="870"/>
        <v>2.8535599817122819E-6</v>
      </c>
      <c r="AC330" s="57">
        <f t="shared" si="871"/>
        <v>2.3021360429005417E-6</v>
      </c>
      <c r="AD330" s="57">
        <f t="shared" si="774"/>
        <v>1.780273370278491E-6</v>
      </c>
      <c r="AE330" s="57">
        <f t="shared" si="775"/>
        <v>8.5106254477974366E-6</v>
      </c>
    </row>
    <row r="331" spans="1:31">
      <c r="B331" s="107" t="s">
        <v>143</v>
      </c>
      <c r="C331" s="57">
        <f>'Ind dose in plume'!C30+'Ind dose in plume'!H30+'Ind dose deposit'!C30+'Ind dose food'!W331</f>
        <v>1.492565430216763E-10</v>
      </c>
      <c r="D331" s="57">
        <f>'Ind dose in plume'!D30+'Ind dose in plume'!I30+'Ind dose deposit'!D30+'Ind dose food'!X331</f>
        <v>5.6744819561271964E-12</v>
      </c>
      <c r="E331" s="57">
        <f>'Ind dose in plume'!E30+'Ind dose in plume'!J30+'Ind dose deposit'!E30+'Ind dose food'!Y331</f>
        <v>4.4556561728502132E-13</v>
      </c>
      <c r="F331" s="57">
        <f>'Ind dose in plume'!F30+'Ind dose in plume'!K30+'Ind dose deposit'!F30+'Ind dose food'!Z331</f>
        <v>1.212733197592756E-13</v>
      </c>
      <c r="G331" s="57">
        <f>'Ind dose in plume'!G30+'Ind dose in plume'!L30+'Ind dose deposit'!G30+'Ind dose food'!AA331</f>
        <v>5.8703026868039521E-14</v>
      </c>
      <c r="H331" s="60">
        <f t="shared" si="856"/>
        <v>2.6082819676387171E-5</v>
      </c>
      <c r="I331" s="60">
        <f t="shared" si="857"/>
        <v>3.1900607633814131E-5</v>
      </c>
      <c r="J331" s="60">
        <f t="shared" si="858"/>
        <v>1.7999931811554866E-5</v>
      </c>
      <c r="K331" s="60">
        <f t="shared" si="859"/>
        <v>8.8897717575845585E-6</v>
      </c>
      <c r="L331" s="60">
        <f t="shared" si="768"/>
        <v>2.6082819676387171E-5</v>
      </c>
      <c r="M331" s="60">
        <f t="shared" si="769"/>
        <v>5.8790311202953555E-5</v>
      </c>
      <c r="N331" s="57">
        <f t="shared" si="860"/>
        <v>3.173774735656712E-5</v>
      </c>
      <c r="O331" s="57">
        <f t="shared" si="861"/>
        <v>2.922583221282652E-5</v>
      </c>
      <c r="P331" s="57">
        <f t="shared" si="862"/>
        <v>1.6465215935397746E-5</v>
      </c>
      <c r="Q331" s="57">
        <f t="shared" si="863"/>
        <v>1.1694424411641507E-5</v>
      </c>
      <c r="R331" s="57">
        <f t="shared" si="770"/>
        <v>3.173774735656712E-5</v>
      </c>
      <c r="S331" s="57">
        <f t="shared" si="771"/>
        <v>5.7385472559865771E-5</v>
      </c>
      <c r="T331" s="60">
        <f t="shared" si="864"/>
        <v>2.8384039849753649E-5</v>
      </c>
      <c r="U331" s="60">
        <f t="shared" si="865"/>
        <v>5.3489790967264006E-5</v>
      </c>
      <c r="V331" s="60">
        <f t="shared" si="866"/>
        <v>4.5496136484877863E-5</v>
      </c>
      <c r="W331" s="60">
        <f t="shared" si="867"/>
        <v>3.6704431056574928E-5</v>
      </c>
      <c r="X331" s="60">
        <f t="shared" si="772"/>
        <v>2.8384039849753649E-5</v>
      </c>
      <c r="Y331" s="60">
        <f t="shared" si="773"/>
        <v>1.356903585087168E-4</v>
      </c>
      <c r="Z331" s="57">
        <f t="shared" si="868"/>
        <v>8.9134554131485207E-7</v>
      </c>
      <c r="AA331" s="57">
        <f t="shared" si="869"/>
        <v>1.6797428039457891E-6</v>
      </c>
      <c r="AB331" s="57">
        <f t="shared" si="870"/>
        <v>1.4287176391206981E-6</v>
      </c>
      <c r="AC331" s="57">
        <f t="shared" si="871"/>
        <v>1.1526312372007325E-6</v>
      </c>
      <c r="AD331" s="57">
        <f t="shared" si="774"/>
        <v>8.9134554131485207E-7</v>
      </c>
      <c r="AE331" s="57">
        <f t="shared" si="775"/>
        <v>4.2610916802672195E-6</v>
      </c>
    </row>
    <row r="332" spans="1:31">
      <c r="A332" s="4" t="s">
        <v>27</v>
      </c>
      <c r="B332" s="107"/>
      <c r="C332" s="57">
        <f>'Ind dose in plume'!C31+'Ind dose in plume'!H31+'Ind dose deposit'!C31+'Ind dose food'!W332</f>
        <v>1.1679990660901341E-9</v>
      </c>
      <c r="D332" s="57">
        <f>'Ind dose in plume'!D31+'Ind dose in plume'!I31+'Ind dose deposit'!D31+'Ind dose food'!X332</f>
        <v>1.2821143789300101E-10</v>
      </c>
      <c r="E332" s="57">
        <f>'Ind dose in plume'!E31+'Ind dose in plume'!J31+'Ind dose deposit'!E31+'Ind dose food'!Y332</f>
        <v>1.0066963374487569E-11</v>
      </c>
      <c r="F332" s="57">
        <f>'Ind dose in plume'!F31+'Ind dose in plume'!K31+'Ind dose deposit'!F31+'Ind dose food'!Z332</f>
        <v>2.7398536416426937E-12</v>
      </c>
      <c r="G332" s="57">
        <f>'Ind dose in plume'!G31+'Ind dose in plume'!L31+'Ind dose deposit'!G31+'Ind dose food'!AA332</f>
        <v>1.3261575626374478E-12</v>
      </c>
      <c r="H332" s="60">
        <f t="shared" si="856"/>
        <v>5.8932530596956904E-4</v>
      </c>
      <c r="I332" s="60">
        <f t="shared" si="857"/>
        <v>7.2075186283522357E-4</v>
      </c>
      <c r="J332" s="60">
        <f t="shared" si="858"/>
        <v>4.0666140599681852E-4</v>
      </c>
      <c r="K332" s="60">
        <f t="shared" si="859"/>
        <v>2.0082845255906442E-4</v>
      </c>
      <c r="L332" s="60">
        <f t="shared" si="768"/>
        <v>5.8932530596956904E-4</v>
      </c>
      <c r="M332" s="60">
        <f t="shared" si="769"/>
        <v>1.3282417213911063E-3</v>
      </c>
      <c r="N332" s="57">
        <f t="shared" si="860"/>
        <v>7.1709492699619578E-4</v>
      </c>
      <c r="O332" s="57">
        <f t="shared" si="861"/>
        <v>6.6031886452144859E-4</v>
      </c>
      <c r="P332" s="57">
        <f t="shared" si="862"/>
        <v>3.7198851264713082E-4</v>
      </c>
      <c r="Q332" s="57">
        <f t="shared" si="863"/>
        <v>2.6418824039606639E-4</v>
      </c>
      <c r="R332" s="57">
        <f t="shared" si="770"/>
        <v>7.1709492699619578E-4</v>
      </c>
      <c r="S332" s="57">
        <f t="shared" si="771"/>
        <v>1.2964956175646458E-3</v>
      </c>
      <c r="T332" s="60">
        <f t="shared" si="864"/>
        <v>6.4131996374041907E-4</v>
      </c>
      <c r="U332" s="60">
        <f t="shared" si="865"/>
        <v>1.2085307880297814E-3</v>
      </c>
      <c r="V332" s="60">
        <f t="shared" si="866"/>
        <v>1.0278662732759202E-3</v>
      </c>
      <c r="W332" s="60">
        <f t="shared" si="867"/>
        <v>8.2918822801764081E-4</v>
      </c>
      <c r="X332" s="60">
        <f t="shared" si="772"/>
        <v>6.4131996374041907E-4</v>
      </c>
      <c r="Y332" s="60">
        <f t="shared" si="773"/>
        <v>3.0655852893233422E-3</v>
      </c>
      <c r="Z332" s="57">
        <f t="shared" si="868"/>
        <v>2.0139405569541802E-5</v>
      </c>
      <c r="AA332" s="57">
        <f t="shared" si="869"/>
        <v>3.7951557817497193E-5</v>
      </c>
      <c r="AB332" s="57">
        <f t="shared" si="870"/>
        <v>3.2278140271859732E-5</v>
      </c>
      <c r="AC332" s="57">
        <f t="shared" si="871"/>
        <v>2.6039042851777203E-5</v>
      </c>
      <c r="AD332" s="57">
        <f t="shared" si="774"/>
        <v>2.0139405569541802E-5</v>
      </c>
      <c r="AE332" s="57">
        <f t="shared" si="775"/>
        <v>9.6268740941134138E-5</v>
      </c>
    </row>
    <row r="333" spans="1:31">
      <c r="A333" s="4" t="s">
        <v>23</v>
      </c>
      <c r="B333" s="107"/>
      <c r="C333" s="57">
        <f>'Ind dose in plume'!C32+'Ind dose in plume'!H32+'Ind dose deposit'!C32+'Ind dose food'!W333</f>
        <v>2.3519218337449866E-9</v>
      </c>
      <c r="D333" s="57">
        <f>'Ind dose in plume'!D32+'Ind dose in plume'!I32+'Ind dose deposit'!D32+'Ind dose food'!X333</f>
        <v>2.0927034969878053E-10</v>
      </c>
      <c r="E333" s="57">
        <f>'Ind dose in plume'!E32+'Ind dose in plume'!J32+'Ind dose deposit'!E32+'Ind dose food'!Y333</f>
        <v>1.6314946868771214E-11</v>
      </c>
      <c r="F333" s="57">
        <f>'Ind dose in plume'!F32+'Ind dose in plume'!K32+'Ind dose deposit'!F32+'Ind dose food'!Z333</f>
        <v>4.3837500339892894E-12</v>
      </c>
      <c r="G333" s="57">
        <f>'Ind dose in plume'!G32+'Ind dose in plume'!L32+'Ind dose deposit'!G32+'Ind dose food'!AA333</f>
        <v>2.0918283107540021E-12</v>
      </c>
      <c r="H333" s="60">
        <f t="shared" si="856"/>
        <v>9.6191349924268301E-4</v>
      </c>
      <c r="I333" s="60">
        <f t="shared" si="857"/>
        <v>1.1680809704270043E-3</v>
      </c>
      <c r="J333" s="60">
        <f t="shared" si="858"/>
        <v>6.5065590558036415E-4</v>
      </c>
      <c r="K333" s="60">
        <f t="shared" si="859"/>
        <v>3.1677883119143126E-4</v>
      </c>
      <c r="L333" s="60">
        <f t="shared" si="768"/>
        <v>9.6191349924268301E-4</v>
      </c>
      <c r="M333" s="60">
        <f t="shared" si="769"/>
        <v>2.1355157071987997E-3</v>
      </c>
      <c r="N333" s="57">
        <f t="shared" si="860"/>
        <v>1.1704627029060675E-3</v>
      </c>
      <c r="O333" s="57">
        <f t="shared" si="861"/>
        <v>1.0701406958941223E-3</v>
      </c>
      <c r="P333" s="57">
        <f t="shared" si="862"/>
        <v>5.9517947607697292E-4</v>
      </c>
      <c r="Q333" s="57">
        <f t="shared" si="863"/>
        <v>4.1672004609293815E-4</v>
      </c>
      <c r="R333" s="57">
        <f t="shared" si="770"/>
        <v>1.1704627029060675E-3</v>
      </c>
      <c r="S333" s="57">
        <f t="shared" si="771"/>
        <v>2.0820402180640333E-3</v>
      </c>
      <c r="T333" s="60">
        <f t="shared" si="864"/>
        <v>1.0467806561281312E-3</v>
      </c>
      <c r="U333" s="60">
        <f t="shared" si="865"/>
        <v>1.9585961389259284E-3</v>
      </c>
      <c r="V333" s="60">
        <f t="shared" si="866"/>
        <v>1.6445801125742681E-3</v>
      </c>
      <c r="W333" s="60">
        <f t="shared" si="867"/>
        <v>1.3079286045480543E-3</v>
      </c>
      <c r="X333" s="60">
        <f t="shared" si="772"/>
        <v>1.0467806561281312E-3</v>
      </c>
      <c r="Y333" s="60">
        <f t="shared" si="773"/>
        <v>4.9111048560482509E-3</v>
      </c>
      <c r="Z333" s="57">
        <f t="shared" si="868"/>
        <v>3.28721096613928E-5</v>
      </c>
      <c r="AA333" s="57">
        <f t="shared" si="869"/>
        <v>6.1505900671967334E-5</v>
      </c>
      <c r="AB333" s="57">
        <f t="shared" si="870"/>
        <v>5.1644838382330338E-5</v>
      </c>
      <c r="AC333" s="57">
        <f t="shared" si="871"/>
        <v>4.1072952835224502E-5</v>
      </c>
      <c r="AD333" s="57">
        <f t="shared" si="774"/>
        <v>3.28721096613928E-5</v>
      </c>
      <c r="AE333" s="57">
        <f t="shared" si="775"/>
        <v>1.5422369188952217E-4</v>
      </c>
    </row>
    <row r="334" spans="1:31">
      <c r="A334" s="4" t="s">
        <v>29</v>
      </c>
      <c r="B334" s="107"/>
      <c r="C334" s="57">
        <f>'Ind dose in plume'!C33+'Ind dose in plume'!H33+'Ind dose deposit'!C33+'Ind dose food'!W334</f>
        <v>2.6511576943150078E-12</v>
      </c>
      <c r="D334" s="57">
        <f>'Ind dose in plume'!D33+'Ind dose in plume'!I33+'Ind dose deposit'!D33+'Ind dose food'!X334</f>
        <v>1.5956313443229336E-13</v>
      </c>
      <c r="E334" s="57">
        <f>'Ind dose in plume'!E33+'Ind dose in plume'!J33+'Ind dose deposit'!E33+'Ind dose food'!Y334</f>
        <v>1.4297018922058804E-14</v>
      </c>
      <c r="F334" s="57">
        <f>'Ind dose in plume'!F33+'Ind dose in plume'!K33+'Ind dose deposit'!F33+'Ind dose food'!Z334</f>
        <v>2.9695282543720023E-15</v>
      </c>
      <c r="G334" s="57">
        <f>'Ind dose in plume'!G33+'Ind dose in plume'!L33+'Ind dose deposit'!G33+'Ind dose food'!AA334</f>
        <v>9.5204577331732097E-16</v>
      </c>
      <c r="H334" s="60">
        <f t="shared" si="856"/>
        <v>7.33433729206371E-7</v>
      </c>
      <c r="I334" s="60">
        <f t="shared" si="857"/>
        <v>1.0236058916414654E-6</v>
      </c>
      <c r="J334" s="60">
        <f t="shared" si="858"/>
        <v>4.4075074548368141E-7</v>
      </c>
      <c r="K334" s="60">
        <f t="shared" si="859"/>
        <v>1.4417433102026213E-7</v>
      </c>
      <c r="L334" s="60">
        <f t="shared" si="768"/>
        <v>7.33433729206371E-7</v>
      </c>
      <c r="M334" s="60">
        <f t="shared" si="769"/>
        <v>1.6085309681454089E-6</v>
      </c>
      <c r="N334" s="57">
        <f t="shared" si="860"/>
        <v>8.9244700876454176E-7</v>
      </c>
      <c r="O334" s="57">
        <f t="shared" si="861"/>
        <v>9.3777944246629186E-7</v>
      </c>
      <c r="P334" s="57">
        <f t="shared" si="862"/>
        <v>4.031713160945286E-7</v>
      </c>
      <c r="Q334" s="57">
        <f t="shared" si="863"/>
        <v>1.8966019175654849E-7</v>
      </c>
      <c r="R334" s="57">
        <f t="shared" si="770"/>
        <v>8.9244700876454176E-7</v>
      </c>
      <c r="S334" s="57">
        <f t="shared" si="771"/>
        <v>1.5306109503173688E-6</v>
      </c>
      <c r="T334" s="60">
        <f t="shared" si="864"/>
        <v>7.9814270294532099E-7</v>
      </c>
      <c r="U334" s="60">
        <f t="shared" si="865"/>
        <v>1.7163455256170464E-6</v>
      </c>
      <c r="V334" s="60">
        <f t="shared" si="866"/>
        <v>1.1140295575711444E-6</v>
      </c>
      <c r="W334" s="60">
        <f t="shared" si="867"/>
        <v>5.9527251512910262E-7</v>
      </c>
      <c r="X334" s="60">
        <f t="shared" si="772"/>
        <v>7.9814270294532099E-7</v>
      </c>
      <c r="Y334" s="60">
        <f t="shared" si="773"/>
        <v>3.4256475983172934E-6</v>
      </c>
      <c r="Z334" s="57">
        <f t="shared" si="868"/>
        <v>2.5064118545812672E-8</v>
      </c>
      <c r="AA334" s="57">
        <f t="shared" si="869"/>
        <v>5.3898491536529044E-8</v>
      </c>
      <c r="AB334" s="57">
        <f t="shared" si="870"/>
        <v>3.4983930557109016E-8</v>
      </c>
      <c r="AC334" s="57">
        <f t="shared" si="871"/>
        <v>1.8693375045843184E-8</v>
      </c>
      <c r="AD334" s="57">
        <f t="shared" si="774"/>
        <v>2.5064118545812672E-8</v>
      </c>
      <c r="AE334" s="57">
        <f t="shared" si="775"/>
        <v>1.0757579713948125E-7</v>
      </c>
    </row>
    <row r="335" spans="1:31">
      <c r="A335" s="4"/>
      <c r="B335" s="107" t="s">
        <v>30</v>
      </c>
      <c r="C335" s="57">
        <f>'Ind dose in plume'!C34+'Ind dose in plume'!H34+'Ind dose deposit'!C34+'Ind dose food'!W335</f>
        <v>0</v>
      </c>
      <c r="D335" s="57">
        <f>'Ind dose in plume'!D34+'Ind dose in plume'!I34+'Ind dose deposit'!D34+'Ind dose food'!X335</f>
        <v>0</v>
      </c>
      <c r="E335" s="57">
        <f>'Ind dose in plume'!E34+'Ind dose in plume'!J34+'Ind dose deposit'!E34+'Ind dose food'!Y335</f>
        <v>0</v>
      </c>
      <c r="F335" s="57">
        <f>'Ind dose in plume'!F34+'Ind dose in plume'!K34+'Ind dose deposit'!F34+'Ind dose food'!Z335</f>
        <v>0</v>
      </c>
      <c r="G335" s="57">
        <f>'Ind dose in plume'!G34+'Ind dose in plume'!L34+'Ind dose deposit'!G34+'Ind dose food'!AA335</f>
        <v>0</v>
      </c>
      <c r="H335" s="60">
        <f t="shared" si="856"/>
        <v>0</v>
      </c>
      <c r="I335" s="60">
        <f t="shared" si="857"/>
        <v>0</v>
      </c>
      <c r="J335" s="60">
        <f t="shared" si="858"/>
        <v>0</v>
      </c>
      <c r="K335" s="60">
        <f t="shared" si="859"/>
        <v>0</v>
      </c>
      <c r="L335" s="60">
        <f t="shared" si="768"/>
        <v>0</v>
      </c>
      <c r="M335" s="60">
        <f t="shared" si="769"/>
        <v>0</v>
      </c>
      <c r="N335" s="57">
        <f t="shared" si="860"/>
        <v>0</v>
      </c>
      <c r="O335" s="57">
        <f t="shared" si="861"/>
        <v>0</v>
      </c>
      <c r="P335" s="57">
        <f t="shared" si="862"/>
        <v>0</v>
      </c>
      <c r="Q335" s="57">
        <f t="shared" si="863"/>
        <v>0</v>
      </c>
      <c r="R335" s="57">
        <f t="shared" si="770"/>
        <v>0</v>
      </c>
      <c r="S335" s="57">
        <f t="shared" si="771"/>
        <v>0</v>
      </c>
      <c r="T335" s="60">
        <f t="shared" si="864"/>
        <v>0</v>
      </c>
      <c r="U335" s="60">
        <f t="shared" si="865"/>
        <v>0</v>
      </c>
      <c r="V335" s="60">
        <f t="shared" si="866"/>
        <v>0</v>
      </c>
      <c r="W335" s="60">
        <f t="shared" si="867"/>
        <v>0</v>
      </c>
      <c r="X335" s="60">
        <f t="shared" si="772"/>
        <v>0</v>
      </c>
      <c r="Y335" s="60">
        <f t="shared" si="773"/>
        <v>0</v>
      </c>
      <c r="Z335" s="57">
        <f t="shared" si="868"/>
        <v>0</v>
      </c>
      <c r="AA335" s="57">
        <f t="shared" si="869"/>
        <v>0</v>
      </c>
      <c r="AB335" s="57">
        <f t="shared" si="870"/>
        <v>0</v>
      </c>
      <c r="AC335" s="57">
        <f t="shared" si="871"/>
        <v>0</v>
      </c>
      <c r="AD335" s="57">
        <f t="shared" si="774"/>
        <v>0</v>
      </c>
      <c r="AE335" s="57">
        <f t="shared" si="775"/>
        <v>0</v>
      </c>
    </row>
    <row r="336" spans="1:31">
      <c r="A336" s="4"/>
      <c r="B336" s="107" t="s">
        <v>31</v>
      </c>
      <c r="C336" s="57">
        <f>'Ind dose in plume'!C35+'Ind dose in plume'!H35+'Ind dose deposit'!C35+'Ind dose food'!W336</f>
        <v>0</v>
      </c>
      <c r="D336" s="57">
        <f>'Ind dose in plume'!D35+'Ind dose in plume'!I35+'Ind dose deposit'!D35+'Ind dose food'!X336</f>
        <v>0</v>
      </c>
      <c r="E336" s="57">
        <f>'Ind dose in plume'!E35+'Ind dose in plume'!J35+'Ind dose deposit'!E35+'Ind dose food'!Y336</f>
        <v>0</v>
      </c>
      <c r="F336" s="57">
        <f>'Ind dose in plume'!F35+'Ind dose in plume'!K35+'Ind dose deposit'!F35+'Ind dose food'!Z336</f>
        <v>0</v>
      </c>
      <c r="G336" s="57">
        <f>'Ind dose in plume'!G35+'Ind dose in plume'!L35+'Ind dose deposit'!G35+'Ind dose food'!AA336</f>
        <v>0</v>
      </c>
      <c r="H336" s="60">
        <f t="shared" si="856"/>
        <v>0</v>
      </c>
      <c r="I336" s="60">
        <f t="shared" si="857"/>
        <v>0</v>
      </c>
      <c r="J336" s="60">
        <f t="shared" si="858"/>
        <v>0</v>
      </c>
      <c r="K336" s="60">
        <f t="shared" si="859"/>
        <v>0</v>
      </c>
      <c r="L336" s="60">
        <f t="shared" si="768"/>
        <v>0</v>
      </c>
      <c r="M336" s="60">
        <f t="shared" si="769"/>
        <v>0</v>
      </c>
      <c r="N336" s="57">
        <f t="shared" si="860"/>
        <v>0</v>
      </c>
      <c r="O336" s="57">
        <f t="shared" si="861"/>
        <v>0</v>
      </c>
      <c r="P336" s="57">
        <f t="shared" si="862"/>
        <v>0</v>
      </c>
      <c r="Q336" s="57">
        <f t="shared" si="863"/>
        <v>0</v>
      </c>
      <c r="R336" s="57">
        <f t="shared" si="770"/>
        <v>0</v>
      </c>
      <c r="S336" s="57">
        <f t="shared" si="771"/>
        <v>0</v>
      </c>
      <c r="T336" s="60">
        <f t="shared" si="864"/>
        <v>0</v>
      </c>
      <c r="U336" s="60">
        <f t="shared" si="865"/>
        <v>0</v>
      </c>
      <c r="V336" s="60">
        <f t="shared" si="866"/>
        <v>0</v>
      </c>
      <c r="W336" s="60">
        <f t="shared" si="867"/>
        <v>0</v>
      </c>
      <c r="X336" s="60">
        <f t="shared" si="772"/>
        <v>0</v>
      </c>
      <c r="Y336" s="60">
        <f t="shared" si="773"/>
        <v>0</v>
      </c>
      <c r="Z336" s="57">
        <f t="shared" si="868"/>
        <v>0</v>
      </c>
      <c r="AA336" s="57">
        <f t="shared" si="869"/>
        <v>0</v>
      </c>
      <c r="AB336" s="57">
        <f t="shared" si="870"/>
        <v>0</v>
      </c>
      <c r="AC336" s="57">
        <f t="shared" si="871"/>
        <v>0</v>
      </c>
      <c r="AD336" s="57">
        <f t="shared" si="774"/>
        <v>0</v>
      </c>
      <c r="AE336" s="57">
        <f t="shared" si="775"/>
        <v>0</v>
      </c>
    </row>
    <row r="337" spans="1:31">
      <c r="A337" s="4"/>
      <c r="B337" s="107" t="s">
        <v>32</v>
      </c>
      <c r="C337" s="57">
        <f>'Ind dose in plume'!C36+'Ind dose in plume'!H36+'Ind dose deposit'!C36+'Ind dose food'!W337</f>
        <v>0</v>
      </c>
      <c r="D337" s="57">
        <f>'Ind dose in plume'!D36+'Ind dose in plume'!I36+'Ind dose deposit'!D36+'Ind dose food'!X337</f>
        <v>0</v>
      </c>
      <c r="E337" s="57">
        <f>'Ind dose in plume'!E36+'Ind dose in plume'!J36+'Ind dose deposit'!E36+'Ind dose food'!Y337</f>
        <v>0</v>
      </c>
      <c r="F337" s="57">
        <f>'Ind dose in plume'!F36+'Ind dose in plume'!K36+'Ind dose deposit'!F36+'Ind dose food'!Z337</f>
        <v>0</v>
      </c>
      <c r="G337" s="57">
        <f>'Ind dose in plume'!G36+'Ind dose in plume'!L36+'Ind dose deposit'!G36+'Ind dose food'!AA337</f>
        <v>0</v>
      </c>
      <c r="H337" s="60">
        <f t="shared" si="856"/>
        <v>0</v>
      </c>
      <c r="I337" s="60">
        <f t="shared" si="857"/>
        <v>0</v>
      </c>
      <c r="J337" s="60">
        <f t="shared" si="858"/>
        <v>0</v>
      </c>
      <c r="K337" s="60">
        <f t="shared" si="859"/>
        <v>0</v>
      </c>
      <c r="L337" s="60">
        <f t="shared" si="768"/>
        <v>0</v>
      </c>
      <c r="M337" s="60">
        <f t="shared" si="769"/>
        <v>0</v>
      </c>
      <c r="N337" s="57">
        <f t="shared" si="860"/>
        <v>0</v>
      </c>
      <c r="O337" s="57">
        <f t="shared" si="861"/>
        <v>0</v>
      </c>
      <c r="P337" s="57">
        <f t="shared" si="862"/>
        <v>0</v>
      </c>
      <c r="Q337" s="57">
        <f t="shared" si="863"/>
        <v>0</v>
      </c>
      <c r="R337" s="57">
        <f t="shared" si="770"/>
        <v>0</v>
      </c>
      <c r="S337" s="57">
        <f t="shared" si="771"/>
        <v>0</v>
      </c>
      <c r="T337" s="60">
        <f t="shared" si="864"/>
        <v>0</v>
      </c>
      <c r="U337" s="60">
        <f t="shared" si="865"/>
        <v>0</v>
      </c>
      <c r="V337" s="60">
        <f t="shared" si="866"/>
        <v>0</v>
      </c>
      <c r="W337" s="60">
        <f t="shared" si="867"/>
        <v>0</v>
      </c>
      <c r="X337" s="60">
        <f t="shared" si="772"/>
        <v>0</v>
      </c>
      <c r="Y337" s="60">
        <f t="shared" si="773"/>
        <v>0</v>
      </c>
      <c r="Z337" s="57">
        <f t="shared" si="868"/>
        <v>0</v>
      </c>
      <c r="AA337" s="57">
        <f t="shared" si="869"/>
        <v>0</v>
      </c>
      <c r="AB337" s="57">
        <f t="shared" si="870"/>
        <v>0</v>
      </c>
      <c r="AC337" s="57">
        <f t="shared" si="871"/>
        <v>0</v>
      </c>
      <c r="AD337" s="57">
        <f t="shared" si="774"/>
        <v>0</v>
      </c>
      <c r="AE337" s="57">
        <f t="shared" si="775"/>
        <v>0</v>
      </c>
    </row>
    <row r="338" spans="1:31">
      <c r="A338" s="4"/>
      <c r="B338" s="107" t="s">
        <v>33</v>
      </c>
      <c r="C338" s="57">
        <f>'Ind dose in plume'!C37+'Ind dose in plume'!H37+'Ind dose deposit'!C37+'Ind dose food'!W338</f>
        <v>0</v>
      </c>
      <c r="D338" s="57">
        <f>'Ind dose in plume'!D37+'Ind dose in plume'!I37+'Ind dose deposit'!D37+'Ind dose food'!X338</f>
        <v>0</v>
      </c>
      <c r="E338" s="57">
        <f>'Ind dose in plume'!E37+'Ind dose in plume'!J37+'Ind dose deposit'!E37+'Ind dose food'!Y338</f>
        <v>0</v>
      </c>
      <c r="F338" s="57">
        <f>'Ind dose in plume'!F37+'Ind dose in plume'!K37+'Ind dose deposit'!F37+'Ind dose food'!Z338</f>
        <v>0</v>
      </c>
      <c r="G338" s="57">
        <f>'Ind dose in plume'!G37+'Ind dose in plume'!L37+'Ind dose deposit'!G37+'Ind dose food'!AA338</f>
        <v>0</v>
      </c>
      <c r="H338" s="60">
        <f t="shared" si="856"/>
        <v>0</v>
      </c>
      <c r="I338" s="60">
        <f t="shared" si="857"/>
        <v>0</v>
      </c>
      <c r="J338" s="60">
        <f t="shared" si="858"/>
        <v>0</v>
      </c>
      <c r="K338" s="60">
        <f t="shared" si="859"/>
        <v>0</v>
      </c>
      <c r="L338" s="60">
        <f t="shared" si="768"/>
        <v>0</v>
      </c>
      <c r="M338" s="60">
        <f t="shared" si="769"/>
        <v>0</v>
      </c>
      <c r="N338" s="57">
        <f t="shared" si="860"/>
        <v>0</v>
      </c>
      <c r="O338" s="57">
        <f t="shared" si="861"/>
        <v>0</v>
      </c>
      <c r="P338" s="57">
        <f t="shared" si="862"/>
        <v>0</v>
      </c>
      <c r="Q338" s="57">
        <f t="shared" si="863"/>
        <v>0</v>
      </c>
      <c r="R338" s="57">
        <f t="shared" si="770"/>
        <v>0</v>
      </c>
      <c r="S338" s="57">
        <f t="shared" si="771"/>
        <v>0</v>
      </c>
      <c r="T338" s="60">
        <f t="shared" si="864"/>
        <v>0</v>
      </c>
      <c r="U338" s="60">
        <f t="shared" si="865"/>
        <v>0</v>
      </c>
      <c r="V338" s="60">
        <f t="shared" si="866"/>
        <v>0</v>
      </c>
      <c r="W338" s="60">
        <f t="shared" si="867"/>
        <v>0</v>
      </c>
      <c r="X338" s="60">
        <f t="shared" si="772"/>
        <v>0</v>
      </c>
      <c r="Y338" s="60">
        <f t="shared" si="773"/>
        <v>0</v>
      </c>
      <c r="Z338" s="57">
        <f t="shared" si="868"/>
        <v>0</v>
      </c>
      <c r="AA338" s="57">
        <f t="shared" si="869"/>
        <v>0</v>
      </c>
      <c r="AB338" s="57">
        <f t="shared" si="870"/>
        <v>0</v>
      </c>
      <c r="AC338" s="57">
        <f t="shared" si="871"/>
        <v>0</v>
      </c>
      <c r="AD338" s="57">
        <f t="shared" si="774"/>
        <v>0</v>
      </c>
      <c r="AE338" s="57">
        <f t="shared" si="775"/>
        <v>0</v>
      </c>
    </row>
    <row r="339" spans="1:31">
      <c r="A339" s="4" t="s">
        <v>16</v>
      </c>
      <c r="B339" s="107"/>
      <c r="C339" s="57">
        <f>'Ind dose in plume'!C38+'Ind dose in plume'!H38+'Ind dose deposit'!C38+'Ind dose food'!W339</f>
        <v>2.2556351463005919E-9</v>
      </c>
      <c r="D339" s="57">
        <f>'Ind dose in plume'!D38+'Ind dose in plume'!I38+'Ind dose deposit'!D38+'Ind dose food'!X339</f>
        <v>1.8548956981146077E-10</v>
      </c>
      <c r="E339" s="57">
        <f>'Ind dose in plume'!E38+'Ind dose in plume'!J38+'Ind dose deposit'!E38+'Ind dose food'!Y339</f>
        <v>1.4566122992663298E-11</v>
      </c>
      <c r="F339" s="57">
        <f>'Ind dose in plume'!F38+'Ind dose in plume'!K38+'Ind dose deposit'!F38+'Ind dose food'!Z339</f>
        <v>3.9652248391463248E-12</v>
      </c>
      <c r="G339" s="57">
        <f>'Ind dose in plume'!G38+'Ind dose in plume'!L38+'Ind dose deposit'!G38+'Ind dose food'!AA339</f>
        <v>1.9197342008325314E-12</v>
      </c>
      <c r="H339" s="60">
        <f t="shared" si="856"/>
        <v>8.5260487893857575E-4</v>
      </c>
      <c r="I339" s="60">
        <f t="shared" si="857"/>
        <v>1.0428726012707335E-3</v>
      </c>
      <c r="J339" s="60">
        <f t="shared" si="858"/>
        <v>5.8853651292627726E-4</v>
      </c>
      <c r="K339" s="60">
        <f t="shared" si="859"/>
        <v>2.9071752839923275E-4</v>
      </c>
      <c r="L339" s="60">
        <f t="shared" si="768"/>
        <v>8.5260487893857575E-4</v>
      </c>
      <c r="M339" s="60">
        <f t="shared" si="769"/>
        <v>1.9221266425962435E-3</v>
      </c>
      <c r="N339" s="57">
        <f t="shared" si="860"/>
        <v>1.0374552513287612E-3</v>
      </c>
      <c r="O339" s="57">
        <f t="shared" si="861"/>
        <v>9.5543069316915885E-4</v>
      </c>
      <c r="P339" s="57">
        <f t="shared" si="862"/>
        <v>5.3835652671620259E-4</v>
      </c>
      <c r="Q339" s="57">
        <f t="shared" si="863"/>
        <v>3.8243660846561746E-4</v>
      </c>
      <c r="R339" s="57">
        <f t="shared" si="770"/>
        <v>1.0374552513287612E-3</v>
      </c>
      <c r="S339" s="57">
        <f t="shared" si="771"/>
        <v>1.876223828350979E-3</v>
      </c>
      <c r="T339" s="60">
        <f t="shared" si="864"/>
        <v>9.2782801706809185E-4</v>
      </c>
      <c r="U339" s="60">
        <f t="shared" si="865"/>
        <v>1.7486512510291273E-3</v>
      </c>
      <c r="V339" s="60">
        <f t="shared" si="866"/>
        <v>1.4875688307463108E-3</v>
      </c>
      <c r="W339" s="60">
        <f t="shared" si="867"/>
        <v>1.2003256966595978E-3</v>
      </c>
      <c r="X339" s="60">
        <f t="shared" si="772"/>
        <v>9.2782801706809185E-4</v>
      </c>
      <c r="Y339" s="60">
        <f t="shared" si="773"/>
        <v>4.4365457784350361E-3</v>
      </c>
      <c r="Z339" s="57">
        <f t="shared" si="868"/>
        <v>2.9136633491860813E-5</v>
      </c>
      <c r="AA339" s="57">
        <f t="shared" si="869"/>
        <v>5.4912989982043667E-5</v>
      </c>
      <c r="AB339" s="57">
        <f t="shared" si="870"/>
        <v>4.6714204591851985E-5</v>
      </c>
      <c r="AC339" s="57">
        <f t="shared" si="871"/>
        <v>3.7693892888628458E-5</v>
      </c>
      <c r="AD339" s="57">
        <f t="shared" si="774"/>
        <v>2.9136633491860813E-5</v>
      </c>
      <c r="AE339" s="57">
        <f t="shared" si="775"/>
        <v>1.393210874625241E-4</v>
      </c>
    </row>
    <row r="340" spans="1:31">
      <c r="A340" s="4" t="s">
        <v>176</v>
      </c>
      <c r="B340" s="107"/>
      <c r="C340" s="57">
        <f>'Ind dose in plume'!C39+'Ind dose in plume'!H39+'Ind dose deposit'!C39+'Ind dose food'!W340</f>
        <v>5.6572557793568751E-9</v>
      </c>
      <c r="D340" s="57">
        <f>'Ind dose in plume'!D39+'Ind dose in plume'!I39+'Ind dose deposit'!D39+'Ind dose food'!X340</f>
        <v>2.318237454639405E-10</v>
      </c>
      <c r="E340" s="57">
        <f>'Ind dose in plume'!E39+'Ind dose in plume'!J39+'Ind dose deposit'!E39+'Ind dose food'!Y340</f>
        <v>1.8204683262959238E-11</v>
      </c>
      <c r="F340" s="57">
        <f>'Ind dose in plume'!F39+'Ind dose in plume'!K39+'Ind dose deposit'!F39+'Ind dose food'!Z340</f>
        <v>4.9557374175959392E-12</v>
      </c>
      <c r="G340" s="57">
        <f>'Ind dose in plume'!G39+'Ind dose in plume'!L39+'Ind dose deposit'!G39+'Ind dose food'!AA340</f>
        <v>2.3992915889814131E-12</v>
      </c>
      <c r="H340" s="60">
        <f t="shared" ref="H340:H352" si="872">D340*VLOOKUP($B$304,Other_pop_inland,3,FALSE)</f>
        <v>1.0655804347234935E-3</v>
      </c>
      <c r="I340" s="60">
        <f t="shared" ref="I340:I352" si="873">E340*VLOOKUP($B$304,Other_pop_inland,4,FALSE)</f>
        <v>1.3033780779768635E-3</v>
      </c>
      <c r="J340" s="60">
        <f t="shared" ref="J340:J352" si="874">F340*VLOOKUP($B$304,Other_pop_inland,5,FALSE)</f>
        <v>7.3555284682371542E-4</v>
      </c>
      <c r="K340" s="60">
        <f t="shared" ref="K340:K352" si="875">G340*VLOOKUP($B$304,Other_pop_inland,6,FALSE)</f>
        <v>3.6333994589212001E-4</v>
      </c>
      <c r="L340" s="60">
        <f t="shared" si="768"/>
        <v>1.0655804347234935E-3</v>
      </c>
      <c r="M340" s="60">
        <f t="shared" si="769"/>
        <v>2.4022708706926991E-3</v>
      </c>
      <c r="N340" s="57">
        <f t="shared" ref="N340:N352" si="876">D340*VLOOKUP($B$304,Other_pop_coastal,3,FALSE)</f>
        <v>1.2966053151060089E-3</v>
      </c>
      <c r="O340" s="57">
        <f t="shared" ref="O340:O352" si="877">E340*VLOOKUP($B$304,Other_pop_coastal,4,FALSE)</f>
        <v>1.1940935249286882E-3</v>
      </c>
      <c r="P340" s="57">
        <f t="shared" ref="P340:P352" si="878">F340*VLOOKUP($B$304,Other_pop_coastal,5,FALSE)</f>
        <v>6.7283790747887527E-4</v>
      </c>
      <c r="Q340" s="57">
        <f t="shared" ref="Q340:Q352" si="879">G340*VLOOKUP($B$304,Other_pop_coastal,6,FALSE)</f>
        <v>4.7797082409231872E-4</v>
      </c>
      <c r="R340" s="57">
        <f t="shared" si="770"/>
        <v>1.2966053151060089E-3</v>
      </c>
      <c r="S340" s="57">
        <f t="shared" si="771"/>
        <v>2.3449022564998819E-3</v>
      </c>
      <c r="T340" s="60">
        <f t="shared" ref="T340:T352" si="880">D340*VLOOKUP($B$304,Other_pop_generic,3,FALSE)</f>
        <v>1.1595938590063847E-3</v>
      </c>
      <c r="U340" s="60">
        <f t="shared" ref="U340:U352" si="881">E340*VLOOKUP($B$304,Other_pop_generic,4,FALSE)</f>
        <v>2.1854574603274142E-3</v>
      </c>
      <c r="V340" s="60">
        <f t="shared" ref="V340:V352" si="882">F340*VLOOKUP($B$304,Other_pop_generic,5,FALSE)</f>
        <v>1.8591633046881786E-3</v>
      </c>
      <c r="W340" s="60">
        <f t="shared" ref="W340:W352" si="883">G340*VLOOKUP($B$304,Other_pop_generic,6,FALSE)</f>
        <v>1.5001719231676383E-3</v>
      </c>
      <c r="X340" s="60">
        <f t="shared" si="772"/>
        <v>1.1595938590063847E-3</v>
      </c>
      <c r="Y340" s="60">
        <f t="shared" si="773"/>
        <v>5.5447926881832315E-3</v>
      </c>
      <c r="Z340" s="57">
        <f t="shared" ref="Z340:Z352" si="884">D340*VLOOKUP($B$304,Other_pop_remote,4,FALSE)</f>
        <v>3.6414788783859281E-5</v>
      </c>
      <c r="AA340" s="57">
        <f t="shared" ref="AA340:AA352" si="885">E340*VLOOKUP($B$304,Other_pop_remote,5,FALSE)</f>
        <v>6.8630039039810161E-5</v>
      </c>
      <c r="AB340" s="57">
        <f t="shared" ref="AB340:AB352" si="886">F340*VLOOKUP($B$304,Other_pop_remote,6,FALSE)</f>
        <v>5.8383405990897957E-5</v>
      </c>
      <c r="AC340" s="57">
        <f t="shared" ref="AC340:AC352" si="887">G340*VLOOKUP($B$304,Other_pop_remote,7,FALSE)</f>
        <v>4.7109980186023682E-5</v>
      </c>
      <c r="AD340" s="57">
        <f t="shared" si="774"/>
        <v>3.6414788783859281E-5</v>
      </c>
      <c r="AE340" s="57">
        <f t="shared" si="775"/>
        <v>1.7412342521673182E-4</v>
      </c>
    </row>
    <row r="341" spans="1:31">
      <c r="A341" s="4" t="s">
        <v>24</v>
      </c>
      <c r="B341" s="107"/>
      <c r="C341" s="57">
        <f>'Ind dose in plume'!C40+'Ind dose in plume'!H40+'Ind dose deposit'!C40+'Ind dose food'!W341</f>
        <v>1.0000979962667565E-8</v>
      </c>
      <c r="D341" s="57">
        <f>'Ind dose in plume'!D40+'Ind dose in plume'!I40+'Ind dose deposit'!D40+'Ind dose food'!X341</f>
        <v>3.9856190408802513E-10</v>
      </c>
      <c r="E341" s="57">
        <f>'Ind dose in plume'!E40+'Ind dose in plume'!J40+'Ind dose deposit'!E40+'Ind dose food'!Y341</f>
        <v>3.1298318767879113E-11</v>
      </c>
      <c r="F341" s="57">
        <f>'Ind dose in plume'!F40+'Ind dose in plume'!K40+'Ind dose deposit'!F40+'Ind dose food'!Z341</f>
        <v>8.5201295264065557E-12</v>
      </c>
      <c r="G341" s="57">
        <f>'Ind dose in plume'!G40+'Ind dose in plume'!L40+'Ind dose deposit'!G40+'Ind dose food'!AA341</f>
        <v>4.1249716936079296E-12</v>
      </c>
      <c r="H341" s="60">
        <f t="shared" si="872"/>
        <v>1.8319942427485365E-3</v>
      </c>
      <c r="I341" s="60">
        <f t="shared" si="873"/>
        <v>2.2408268229850174E-3</v>
      </c>
      <c r="J341" s="60">
        <f t="shared" si="874"/>
        <v>1.264595962288757E-3</v>
      </c>
      <c r="K341" s="60">
        <f t="shared" si="875"/>
        <v>6.2467063146681267E-4</v>
      </c>
      <c r="L341" s="60">
        <f t="shared" si="768"/>
        <v>1.8319942427485365E-3</v>
      </c>
      <c r="M341" s="60">
        <f t="shared" si="769"/>
        <v>4.130093416740587E-3</v>
      </c>
      <c r="N341" s="57">
        <f t="shared" si="876"/>
        <v>2.2291827017335807E-3</v>
      </c>
      <c r="O341" s="57">
        <f t="shared" si="877"/>
        <v>2.0529398530058987E-3</v>
      </c>
      <c r="P341" s="57">
        <f t="shared" si="878"/>
        <v>1.1567735815949105E-3</v>
      </c>
      <c r="Q341" s="57">
        <f t="shared" si="879"/>
        <v>8.2174927332958844E-4</v>
      </c>
      <c r="R341" s="57">
        <f t="shared" si="770"/>
        <v>2.2291827017335807E-3</v>
      </c>
      <c r="S341" s="57">
        <f t="shared" si="771"/>
        <v>4.0314627079303979E-3</v>
      </c>
      <c r="T341" s="60">
        <f t="shared" si="880"/>
        <v>1.993626388398831E-3</v>
      </c>
      <c r="U341" s="60">
        <f t="shared" si="881"/>
        <v>3.7573377827529461E-3</v>
      </c>
      <c r="V341" s="60">
        <f t="shared" si="882"/>
        <v>3.1963582474007629E-3</v>
      </c>
      <c r="W341" s="60">
        <f t="shared" si="883"/>
        <v>2.5791640945313282E-3</v>
      </c>
      <c r="X341" s="60">
        <f t="shared" si="772"/>
        <v>1.993626388398831E-3</v>
      </c>
      <c r="Y341" s="60">
        <f t="shared" si="773"/>
        <v>9.5328601246850372E-3</v>
      </c>
      <c r="Z341" s="57">
        <f t="shared" si="884"/>
        <v>6.2605957494184987E-5</v>
      </c>
      <c r="AA341" s="57">
        <f t="shared" si="885"/>
        <v>1.1799188197305668E-4</v>
      </c>
      <c r="AB341" s="57">
        <f t="shared" si="886"/>
        <v>1.0037541122922119E-4</v>
      </c>
      <c r="AC341" s="57">
        <f t="shared" si="887"/>
        <v>8.0993629805653256E-5</v>
      </c>
      <c r="AD341" s="57">
        <f t="shared" si="774"/>
        <v>6.2605957494184987E-5</v>
      </c>
      <c r="AE341" s="57">
        <f t="shared" si="775"/>
        <v>2.9936092300793113E-4</v>
      </c>
    </row>
    <row r="342" spans="1:31">
      <c r="A342" s="4"/>
      <c r="B342" s="107" t="s">
        <v>34</v>
      </c>
      <c r="C342" s="57">
        <f>'Ind dose in plume'!C41+'Ind dose in plume'!H41+'Ind dose deposit'!C41+'Ind dose food'!W342</f>
        <v>1.8937174600249596E-9</v>
      </c>
      <c r="D342" s="57">
        <f>'Ind dose in plume'!D41+'Ind dose in plume'!I41+'Ind dose deposit'!D41+'Ind dose food'!X342</f>
        <v>1.7126565757356061E-10</v>
      </c>
      <c r="E342" s="57">
        <f>'Ind dose in plume'!E41+'Ind dose in plume'!J41+'Ind dose deposit'!E41+'Ind dose food'!Y342</f>
        <v>1.3449170855887583E-11</v>
      </c>
      <c r="F342" s="57">
        <f>'Ind dose in plume'!F41+'Ind dose in plume'!K41+'Ind dose deposit'!F41+'Ind dose food'!Z342</f>
        <v>3.6611767732564149E-12</v>
      </c>
      <c r="G342" s="57">
        <f>'Ind dose in plume'!G41+'Ind dose in plume'!L41+'Ind dose deposit'!G41+'Ind dose food'!AA342</f>
        <v>1.772537671894648E-12</v>
      </c>
      <c r="H342" s="60">
        <f t="shared" si="872"/>
        <v>7.87224507503381E-4</v>
      </c>
      <c r="I342" s="60">
        <f t="shared" si="873"/>
        <v>9.6290356757790382E-4</v>
      </c>
      <c r="J342" s="60">
        <f t="shared" si="874"/>
        <v>5.434083308635038E-4</v>
      </c>
      <c r="K342" s="60">
        <f t="shared" si="875"/>
        <v>2.6842662424009982E-4</v>
      </c>
      <c r="L342" s="60">
        <f t="shared" si="768"/>
        <v>7.87224507503381E-4</v>
      </c>
      <c r="M342" s="60">
        <f t="shared" si="769"/>
        <v>1.7747385226815075E-3</v>
      </c>
      <c r="N342" s="57">
        <f t="shared" si="876"/>
        <v>9.5789998328512814E-4</v>
      </c>
      <c r="O342" s="57">
        <f t="shared" si="877"/>
        <v>8.8216683601142999E-4</v>
      </c>
      <c r="P342" s="57">
        <f t="shared" si="878"/>
        <v>4.9707607797814038E-4</v>
      </c>
      <c r="Q342" s="57">
        <f t="shared" si="879"/>
        <v>3.5311310040887583E-4</v>
      </c>
      <c r="R342" s="57">
        <f t="shared" si="770"/>
        <v>9.5789998328512814E-4</v>
      </c>
      <c r="S342" s="57">
        <f t="shared" si="771"/>
        <v>1.7323560143984462E-3</v>
      </c>
      <c r="T342" s="60">
        <f t="shared" si="880"/>
        <v>8.5667930342313715E-4</v>
      </c>
      <c r="U342" s="60">
        <f t="shared" si="881"/>
        <v>1.614562052942836E-3</v>
      </c>
      <c r="V342" s="60">
        <f t="shared" si="882"/>
        <v>1.3735040691718057E-3</v>
      </c>
      <c r="W342" s="60">
        <f t="shared" si="883"/>
        <v>1.1082901554546657E-3</v>
      </c>
      <c r="X342" s="60">
        <f t="shared" si="772"/>
        <v>8.5667930342313715E-4</v>
      </c>
      <c r="Y342" s="60">
        <f t="shared" si="773"/>
        <v>4.0963562775693067E-3</v>
      </c>
      <c r="Z342" s="57">
        <f t="shared" si="884"/>
        <v>2.6902346582266159E-5</v>
      </c>
      <c r="AA342" s="57">
        <f t="shared" si="885"/>
        <v>5.0702179629276457E-5</v>
      </c>
      <c r="AB342" s="57">
        <f t="shared" si="886"/>
        <v>4.3132222703834764E-5</v>
      </c>
      <c r="AC342" s="57">
        <f t="shared" si="887"/>
        <v>3.4803695801471133E-5</v>
      </c>
      <c r="AD342" s="57">
        <f t="shared" si="774"/>
        <v>2.6902346582266159E-5</v>
      </c>
      <c r="AE342" s="57">
        <f t="shared" si="775"/>
        <v>1.2863809813458234E-4</v>
      </c>
    </row>
    <row r="343" spans="1:31">
      <c r="A343" s="4"/>
      <c r="B343" s="107" t="s">
        <v>144</v>
      </c>
      <c r="C343" s="57">
        <f>'Ind dose in plume'!C42+'Ind dose in plume'!H42+'Ind dose deposit'!C42+'Ind dose food'!W343</f>
        <v>9.8806245410281884E-12</v>
      </c>
      <c r="D343" s="57">
        <f>'Ind dose in plume'!D42+'Ind dose in plume'!I42+'Ind dose deposit'!D42+'Ind dose food'!X343</f>
        <v>3.7565086795234951E-13</v>
      </c>
      <c r="E343" s="57">
        <f>'Ind dose in plume'!E42+'Ind dose in plume'!J42+'Ind dose deposit'!E42+'Ind dose food'!Y343</f>
        <v>2.9499158073086771E-14</v>
      </c>
      <c r="F343" s="57">
        <f>'Ind dose in plume'!F42+'Ind dose in plume'!K42+'Ind dose deposit'!F42+'Ind dose food'!Z343</f>
        <v>8.0303561851565996E-15</v>
      </c>
      <c r="G343" s="57">
        <f>'Ind dose in plume'!G42+'Ind dose in plume'!L42+'Ind dose deposit'!G42+'Ind dose food'!AA343</f>
        <v>3.8878507481248478E-15</v>
      </c>
      <c r="H343" s="60">
        <f t="shared" si="872"/>
        <v>1.7266834093110002E-6</v>
      </c>
      <c r="I343" s="60">
        <f t="shared" si="873"/>
        <v>2.1120145511933262E-6</v>
      </c>
      <c r="J343" s="60">
        <f t="shared" si="874"/>
        <v>1.1919015991500559E-6</v>
      </c>
      <c r="K343" s="60">
        <f t="shared" si="875"/>
        <v>5.88761902449725E-7</v>
      </c>
      <c r="L343" s="60">
        <f t="shared" si="768"/>
        <v>1.7266834093110002E-6</v>
      </c>
      <c r="M343" s="60">
        <f t="shared" si="769"/>
        <v>3.892678052793107E-6</v>
      </c>
      <c r="N343" s="57">
        <f t="shared" si="876"/>
        <v>2.1010397836358154E-6</v>
      </c>
      <c r="O343" s="57">
        <f t="shared" si="877"/>
        <v>1.934928124654163E-6</v>
      </c>
      <c r="P343" s="57">
        <f t="shared" si="878"/>
        <v>1.0902773082258872E-6</v>
      </c>
      <c r="Q343" s="57">
        <f t="shared" si="879"/>
        <v>7.7451162441580464E-7</v>
      </c>
      <c r="R343" s="57">
        <f t="shared" si="770"/>
        <v>2.1010397836358154E-6</v>
      </c>
      <c r="S343" s="57">
        <f t="shared" si="771"/>
        <v>3.7997170572958548E-6</v>
      </c>
      <c r="T343" s="60">
        <f t="shared" si="880"/>
        <v>1.8790242506702983E-6</v>
      </c>
      <c r="U343" s="60">
        <f t="shared" si="881"/>
        <v>3.5413500006000902E-6</v>
      </c>
      <c r="V343" s="60">
        <f t="shared" si="882"/>
        <v>3.012617958733862E-6</v>
      </c>
      <c r="W343" s="60">
        <f t="shared" si="883"/>
        <v>2.4309027550416577E-6</v>
      </c>
      <c r="X343" s="60">
        <f t="shared" si="772"/>
        <v>1.8790242506702983E-6</v>
      </c>
      <c r="Y343" s="60">
        <f t="shared" si="773"/>
        <v>8.9848707143756113E-6</v>
      </c>
      <c r="Z343" s="57">
        <f t="shared" si="884"/>
        <v>5.900710035368654E-8</v>
      </c>
      <c r="AA343" s="57">
        <f t="shared" si="885"/>
        <v>1.1120920594739213E-7</v>
      </c>
      <c r="AB343" s="57">
        <f t="shared" si="886"/>
        <v>9.4605404988739987E-8</v>
      </c>
      <c r="AC343" s="57">
        <f t="shared" si="887"/>
        <v>7.6337770928516277E-8</v>
      </c>
      <c r="AD343" s="57">
        <f t="shared" si="774"/>
        <v>5.900710035368654E-8</v>
      </c>
      <c r="AE343" s="57">
        <f t="shared" si="775"/>
        <v>2.821523818646484E-7</v>
      </c>
    </row>
    <row r="344" spans="1:31">
      <c r="A344" s="4"/>
      <c r="B344" s="107" t="s">
        <v>145</v>
      </c>
      <c r="C344" s="57">
        <f>'Ind dose in plume'!C43+'Ind dose in plume'!H43+'Ind dose deposit'!C43+'Ind dose food'!W344</f>
        <v>1.579209408174173E-8</v>
      </c>
      <c r="D344" s="57">
        <f>'Ind dose in plume'!D43+'Ind dose in plume'!I43+'Ind dose deposit'!D43+'Ind dose food'!X344</f>
        <v>6.0585083476441775E-10</v>
      </c>
      <c r="E344" s="57">
        <f>'Ind dose in plume'!E43+'Ind dose in plume'!J43+'Ind dose deposit'!E43+'Ind dose food'!Y344</f>
        <v>4.7576329693704234E-11</v>
      </c>
      <c r="F344" s="57">
        <f>'Ind dose in plume'!F43+'Ind dose in plume'!K43+'Ind dose deposit'!F43+'Ind dose food'!Z344</f>
        <v>1.2951382289498318E-11</v>
      </c>
      <c r="G344" s="57">
        <f>'Ind dose in plume'!G43+'Ind dose in plume'!L43+'Ind dose deposit'!G43+'Ind dose food'!AA344</f>
        <v>6.2703372257073797E-12</v>
      </c>
      <c r="H344" s="60">
        <f t="shared" si="872"/>
        <v>2.7848001273289677E-3</v>
      </c>
      <c r="I344" s="60">
        <f t="shared" si="873"/>
        <v>3.4062633366186814E-3</v>
      </c>
      <c r="J344" s="60">
        <f t="shared" si="874"/>
        <v>1.9223024366702764E-3</v>
      </c>
      <c r="K344" s="60">
        <f t="shared" si="875"/>
        <v>9.4955694371482021E-4</v>
      </c>
      <c r="L344" s="60">
        <f t="shared" si="768"/>
        <v>2.7848001273289677E-3</v>
      </c>
      <c r="M344" s="60">
        <f t="shared" si="769"/>
        <v>6.2781227170037781E-3</v>
      </c>
      <c r="N344" s="57">
        <f t="shared" si="876"/>
        <v>3.3885631989288446E-3</v>
      </c>
      <c r="O344" s="57">
        <f t="shared" si="877"/>
        <v>3.1206578223042336E-3</v>
      </c>
      <c r="P344" s="57">
        <f t="shared" si="878"/>
        <v>1.7584024786471274E-3</v>
      </c>
      <c r="Q344" s="57">
        <f t="shared" si="879"/>
        <v>1.2491346466064392E-3</v>
      </c>
      <c r="R344" s="57">
        <f t="shared" si="770"/>
        <v>3.3885631989288446E-3</v>
      </c>
      <c r="S344" s="57">
        <f t="shared" si="771"/>
        <v>6.1281949475578005E-3</v>
      </c>
      <c r="T344" s="60">
        <f t="shared" si="880"/>
        <v>3.0304958884204932E-3</v>
      </c>
      <c r="U344" s="60">
        <f t="shared" si="881"/>
        <v>5.7114997916860718E-3</v>
      </c>
      <c r="V344" s="60">
        <f t="shared" si="882"/>
        <v>4.8587591852887945E-3</v>
      </c>
      <c r="W344" s="60">
        <f t="shared" si="883"/>
        <v>3.9205671782446888E-3</v>
      </c>
      <c r="X344" s="60">
        <f t="shared" si="772"/>
        <v>3.0304958884204932E-3</v>
      </c>
      <c r="Y344" s="60">
        <f t="shared" si="773"/>
        <v>1.4490826155219554E-2</v>
      </c>
      <c r="Z344" s="57">
        <f t="shared" si="884"/>
        <v>9.5166826583356927E-5</v>
      </c>
      <c r="AA344" s="57">
        <f t="shared" si="885"/>
        <v>1.793585374206086E-4</v>
      </c>
      <c r="AB344" s="57">
        <f t="shared" si="886"/>
        <v>1.5257987795445327E-4</v>
      </c>
      <c r="AC344" s="57">
        <f t="shared" si="887"/>
        <v>1.231177835238307E-4</v>
      </c>
      <c r="AD344" s="57">
        <f t="shared" si="774"/>
        <v>9.5166826583356927E-5</v>
      </c>
      <c r="AE344" s="57">
        <f t="shared" si="775"/>
        <v>4.550561988988926E-4</v>
      </c>
    </row>
    <row r="345" spans="1:31">
      <c r="A345" s="4"/>
      <c r="B345" s="107" t="s">
        <v>159</v>
      </c>
      <c r="C345" s="57">
        <f>'Ind dose in plume'!C44+'Ind dose in plume'!H44+'Ind dose deposit'!C44+'Ind dose food'!W345</f>
        <v>6.7047264087525029E-11</v>
      </c>
      <c r="D345" s="57">
        <f>'Ind dose in plume'!D44+'Ind dose in plume'!I44+'Ind dose deposit'!D44+'Ind dose food'!X345</f>
        <v>2.5634766247147826E-12</v>
      </c>
      <c r="E345" s="57">
        <f>'Ind dose in plume'!E44+'Ind dose in plume'!J44+'Ind dose deposit'!E44+'Ind dose food'!Y345</f>
        <v>2.0130501116988388E-13</v>
      </c>
      <c r="F345" s="57">
        <f>'Ind dose in plume'!F44+'Ind dose in plume'!K44+'Ind dose deposit'!F44+'Ind dose food'!Z345</f>
        <v>5.47999009851721E-14</v>
      </c>
      <c r="G345" s="57">
        <f>'Ind dose in plume'!G44+'Ind dose in plume'!L44+'Ind dose deposit'!G44+'Ind dose food'!AA345</f>
        <v>2.6531056796232773E-14</v>
      </c>
      <c r="H345" s="60">
        <f t="shared" si="872"/>
        <v>1.1783048930990475E-5</v>
      </c>
      <c r="I345" s="60">
        <f t="shared" si="873"/>
        <v>1.4412584649553744E-5</v>
      </c>
      <c r="J345" s="60">
        <f t="shared" si="874"/>
        <v>8.1336478870292617E-6</v>
      </c>
      <c r="K345" s="60">
        <f t="shared" si="875"/>
        <v>4.0177662377820538E-6</v>
      </c>
      <c r="L345" s="60">
        <f t="shared" si="768"/>
        <v>1.1783048930990475E-5</v>
      </c>
      <c r="M345" s="60">
        <f t="shared" si="769"/>
        <v>2.6563998774365059E-5</v>
      </c>
      <c r="N345" s="57">
        <f t="shared" si="876"/>
        <v>1.4337691810230066E-5</v>
      </c>
      <c r="O345" s="57">
        <f t="shared" si="877"/>
        <v>1.3204130327427702E-5</v>
      </c>
      <c r="P345" s="57">
        <f t="shared" si="878"/>
        <v>7.4401542297209396E-6</v>
      </c>
      <c r="Q345" s="57">
        <f t="shared" si="879"/>
        <v>5.2853396974225504E-6</v>
      </c>
      <c r="R345" s="57">
        <f t="shared" si="770"/>
        <v>1.4337691810230066E-5</v>
      </c>
      <c r="S345" s="57">
        <f t="shared" si="771"/>
        <v>2.5929624254571191E-5</v>
      </c>
      <c r="T345" s="60">
        <f t="shared" si="880"/>
        <v>1.2822637067556369E-5</v>
      </c>
      <c r="U345" s="60">
        <f t="shared" si="881"/>
        <v>2.416650331718003E-5</v>
      </c>
      <c r="V345" s="60">
        <f t="shared" si="882"/>
        <v>2.0558386457368265E-5</v>
      </c>
      <c r="W345" s="60">
        <f t="shared" si="883"/>
        <v>1.6588707550369647E-5</v>
      </c>
      <c r="X345" s="60">
        <f t="shared" si="772"/>
        <v>1.2822637067556369E-5</v>
      </c>
      <c r="Y345" s="60">
        <f t="shared" si="773"/>
        <v>6.1313597324917949E-5</v>
      </c>
      <c r="Z345" s="57">
        <f t="shared" si="884"/>
        <v>4.0266996659265606E-7</v>
      </c>
      <c r="AA345" s="57">
        <f t="shared" si="885"/>
        <v>7.5890201306654211E-7</v>
      </c>
      <c r="AB345" s="57">
        <f t="shared" si="886"/>
        <v>6.4559612382174269E-7</v>
      </c>
      <c r="AC345" s="57">
        <f t="shared" si="887"/>
        <v>5.2093608201886531E-7</v>
      </c>
      <c r="AD345" s="57">
        <f t="shared" si="774"/>
        <v>4.0266996659265606E-7</v>
      </c>
      <c r="AE345" s="57">
        <f t="shared" si="775"/>
        <v>1.9254342189071499E-6</v>
      </c>
    </row>
    <row r="346" spans="1:31">
      <c r="A346" s="4" t="s">
        <v>160</v>
      </c>
      <c r="B346" s="107"/>
      <c r="C346" s="57">
        <f>'Ind dose in plume'!C45+'Ind dose in plume'!H45+'Ind dose deposit'!C45+'Ind dose food'!W346</f>
        <v>1.4554694571242837E-9</v>
      </c>
      <c r="D346" s="57">
        <f>'Ind dose in plume'!D45+'Ind dose in plume'!I45+'Ind dose deposit'!D45+'Ind dose food'!X346</f>
        <v>6.4208750906510393E-11</v>
      </c>
      <c r="E346" s="57">
        <f>'Ind dose in plume'!E45+'Ind dose in plume'!J45+'Ind dose deposit'!E45+'Ind dose food'!Y346</f>
        <v>5.042192719286377E-12</v>
      </c>
      <c r="F346" s="57">
        <f>'Ind dose in plume'!F45+'Ind dose in plume'!K45+'Ind dose deposit'!F45+'Ind dose food'!Z346</f>
        <v>1.3726019763269717E-12</v>
      </c>
      <c r="G346" s="57">
        <f>'Ind dose in plume'!G45+'Ind dose in plume'!L45+'Ind dose deposit'!G45+'Ind dose food'!AA346</f>
        <v>6.6453733527720544E-13</v>
      </c>
      <c r="H346" s="60">
        <f t="shared" si="872"/>
        <v>2.9513624053949348E-4</v>
      </c>
      <c r="I346" s="60">
        <f t="shared" si="873"/>
        <v>3.6099960435038785E-4</v>
      </c>
      <c r="J346" s="60">
        <f t="shared" si="874"/>
        <v>2.0372776161593645E-4</v>
      </c>
      <c r="K346" s="60">
        <f t="shared" si="875"/>
        <v>1.0063510435820726E-4</v>
      </c>
      <c r="L346" s="60">
        <f t="shared" si="768"/>
        <v>2.9513624053949348E-4</v>
      </c>
      <c r="M346" s="60">
        <f t="shared" si="769"/>
        <v>6.6536247032453156E-4</v>
      </c>
      <c r="N346" s="57">
        <f t="shared" si="876"/>
        <v>3.5912372796448056E-4</v>
      </c>
      <c r="O346" s="57">
        <f t="shared" si="877"/>
        <v>3.3073081198797664E-4</v>
      </c>
      <c r="P346" s="57">
        <f t="shared" si="878"/>
        <v>1.86357460803729E-4</v>
      </c>
      <c r="Q346" s="57">
        <f t="shared" si="879"/>
        <v>1.3238468356295313E-4</v>
      </c>
      <c r="R346" s="57">
        <f t="shared" si="770"/>
        <v>3.5912372796448056E-4</v>
      </c>
      <c r="S346" s="57">
        <f t="shared" si="771"/>
        <v>6.4947295635465877E-4</v>
      </c>
      <c r="T346" s="60">
        <f t="shared" si="880"/>
        <v>3.2117535283822558E-4</v>
      </c>
      <c r="U346" s="60">
        <f t="shared" si="881"/>
        <v>6.0531114634629053E-4</v>
      </c>
      <c r="V346" s="60">
        <f t="shared" si="882"/>
        <v>5.1493673116513041E-4</v>
      </c>
      <c r="W346" s="60">
        <f t="shared" si="883"/>
        <v>4.1550608390317911E-4</v>
      </c>
      <c r="X346" s="60">
        <f t="shared" si="772"/>
        <v>3.2117535283822558E-4</v>
      </c>
      <c r="Y346" s="60">
        <f t="shared" si="773"/>
        <v>1.5357539614146E-3</v>
      </c>
      <c r="Z346" s="57">
        <f t="shared" si="884"/>
        <v>1.0085887007203502E-5</v>
      </c>
      <c r="AA346" s="57">
        <f t="shared" si="885"/>
        <v>1.9008618725872828E-5</v>
      </c>
      <c r="AB346" s="57">
        <f t="shared" si="886"/>
        <v>1.6170586069243672E-5</v>
      </c>
      <c r="AC346" s="57">
        <f t="shared" si="887"/>
        <v>1.3048160065893788E-5</v>
      </c>
      <c r="AD346" s="57">
        <f t="shared" si="774"/>
        <v>1.0085887007203502E-5</v>
      </c>
      <c r="AE346" s="57">
        <f t="shared" si="775"/>
        <v>4.8227364861010292E-5</v>
      </c>
    </row>
    <row r="347" spans="1:31">
      <c r="A347" s="4" t="s">
        <v>35</v>
      </c>
      <c r="B347" s="107"/>
      <c r="C347" s="57">
        <f>'Ind dose in plume'!C46+'Ind dose in plume'!H46+'Ind dose deposit'!C46+'Ind dose food'!W347</f>
        <v>1.21292152606417E-9</v>
      </c>
      <c r="D347" s="57">
        <f>'Ind dose in plume'!D46+'Ind dose in plume'!I46+'Ind dose deposit'!D46+'Ind dose food'!X347</f>
        <v>5.4262981145706686E-11</v>
      </c>
      <c r="E347" s="57">
        <f>'Ind dose in plume'!E46+'Ind dose in plume'!J46+'Ind dose deposit'!E46+'Ind dose food'!Y347</f>
        <v>4.2611701313478779E-12</v>
      </c>
      <c r="F347" s="57">
        <f>'Ind dose in plume'!F46+'Ind dose in plume'!K46+'Ind dose deposit'!F46+'Ind dose food'!Z347</f>
        <v>1.1599895100554488E-12</v>
      </c>
      <c r="G347" s="57">
        <f>'Ind dose in plume'!G46+'Ind dose in plume'!L46+'Ind dose deposit'!G46+'Ind dose food'!AA347</f>
        <v>5.6160224783283651E-13</v>
      </c>
      <c r="H347" s="60">
        <f t="shared" si="872"/>
        <v>2.4942039877286361E-4</v>
      </c>
      <c r="I347" s="60">
        <f t="shared" si="873"/>
        <v>3.0508170098345375E-4</v>
      </c>
      <c r="J347" s="60">
        <f t="shared" si="874"/>
        <v>1.7217086268078372E-4</v>
      </c>
      <c r="K347" s="60">
        <f t="shared" si="875"/>
        <v>8.5046991069186189E-5</v>
      </c>
      <c r="L347" s="60">
        <f t="shared" si="768"/>
        <v>2.4942039877286361E-4</v>
      </c>
      <c r="M347" s="60">
        <f t="shared" si="769"/>
        <v>5.6229955473342363E-4</v>
      </c>
      <c r="N347" s="57">
        <f t="shared" si="876"/>
        <v>3.0349638957914417E-4</v>
      </c>
      <c r="O347" s="57">
        <f t="shared" si="877"/>
        <v>2.7950146613179346E-4</v>
      </c>
      <c r="P347" s="57">
        <f t="shared" si="878"/>
        <v>1.5749117616118013E-4</v>
      </c>
      <c r="Q347" s="57">
        <f t="shared" si="879"/>
        <v>1.1187864386367378E-4</v>
      </c>
      <c r="R347" s="57">
        <f t="shared" si="770"/>
        <v>3.0349638957914417E-4</v>
      </c>
      <c r="S347" s="57">
        <f t="shared" si="771"/>
        <v>5.4887128615664735E-4</v>
      </c>
      <c r="T347" s="60">
        <f t="shared" si="880"/>
        <v>2.7142611979637867E-4</v>
      </c>
      <c r="U347" s="60">
        <f t="shared" si="881"/>
        <v>5.1155001813334318E-4</v>
      </c>
      <c r="V347" s="60">
        <f t="shared" si="882"/>
        <v>4.3517437450600339E-4</v>
      </c>
      <c r="W347" s="60">
        <f t="shared" si="883"/>
        <v>3.5114528307262852E-4</v>
      </c>
      <c r="X347" s="60">
        <f t="shared" si="772"/>
        <v>2.7142611979637867E-4</v>
      </c>
      <c r="Y347" s="60">
        <f t="shared" si="773"/>
        <v>1.297869675711975E-3</v>
      </c>
      <c r="Z347" s="57">
        <f t="shared" si="884"/>
        <v>8.5236091464616803E-6</v>
      </c>
      <c r="AA347" s="57">
        <f t="shared" si="885"/>
        <v>1.6064232936406496E-5</v>
      </c>
      <c r="AB347" s="57">
        <f t="shared" si="886"/>
        <v>1.366580446136783E-5</v>
      </c>
      <c r="AC347" s="57">
        <f t="shared" si="887"/>
        <v>1.1027034350194711E-5</v>
      </c>
      <c r="AD347" s="57">
        <f t="shared" si="774"/>
        <v>8.5236091464616803E-6</v>
      </c>
      <c r="AE347" s="57">
        <f t="shared" si="775"/>
        <v>4.0757071747969033E-5</v>
      </c>
    </row>
    <row r="348" spans="1:31">
      <c r="A348" s="4"/>
      <c r="B348" s="107" t="s">
        <v>36</v>
      </c>
      <c r="C348" s="57">
        <f>'Ind dose in plume'!C47+'Ind dose in plume'!H47+'Ind dose deposit'!C47+'Ind dose food'!W348</f>
        <v>4.4906744440449673E-12</v>
      </c>
      <c r="D348" s="57">
        <f>'Ind dose in plume'!D47+'Ind dose in plume'!I47+'Ind dose deposit'!D47+'Ind dose food'!X348</f>
        <v>3.3580444579407374E-13</v>
      </c>
      <c r="E348" s="57">
        <f>'Ind dose in plume'!E47+'Ind dose in plume'!J47+'Ind dose deposit'!E47+'Ind dose food'!Y348</f>
        <v>2.6370093278679909E-14</v>
      </c>
      <c r="F348" s="57">
        <f>'Ind dose in plume'!F47+'Ind dose in plume'!K47+'Ind dose deposit'!F47+'Ind dose food'!Z348</f>
        <v>7.1785520501563675E-15</v>
      </c>
      <c r="G348" s="57">
        <f>'Ind dose in plume'!G47+'Ind dose in plume'!L47+'Ind dose deposit'!G47+'Ind dose food'!AA348</f>
        <v>3.4754546766204146E-15</v>
      </c>
      <c r="H348" s="60">
        <f t="shared" si="872"/>
        <v>1.5435288849087714E-6</v>
      </c>
      <c r="I348" s="60">
        <f t="shared" si="873"/>
        <v>1.8879867887385271E-6</v>
      </c>
      <c r="J348" s="60">
        <f t="shared" si="874"/>
        <v>1.0654729965749872E-6</v>
      </c>
      <c r="K348" s="60">
        <f t="shared" si="875"/>
        <v>5.2631014919277466E-7</v>
      </c>
      <c r="L348" s="60">
        <f t="shared" si="768"/>
        <v>1.5435288849087714E-6</v>
      </c>
      <c r="M348" s="60">
        <f t="shared" si="769"/>
        <v>3.4797699345062891E-6</v>
      </c>
      <c r="N348" s="57">
        <f t="shared" si="876"/>
        <v>1.8781761479241988E-6</v>
      </c>
      <c r="O348" s="57">
        <f t="shared" si="877"/>
        <v>1.7296844543242358E-6</v>
      </c>
      <c r="P348" s="57">
        <f t="shared" si="878"/>
        <v>9.7462830112949484E-7</v>
      </c>
      <c r="Q348" s="57">
        <f t="shared" si="879"/>
        <v>6.9235683712165569E-7</v>
      </c>
      <c r="R348" s="57">
        <f t="shared" si="770"/>
        <v>1.8781761479241988E-6</v>
      </c>
      <c r="S348" s="57">
        <f t="shared" si="771"/>
        <v>3.3966695925753859E-6</v>
      </c>
      <c r="T348" s="60">
        <f t="shared" si="880"/>
        <v>1.6797104731034542E-6</v>
      </c>
      <c r="U348" s="60">
        <f t="shared" si="881"/>
        <v>3.1657083099424783E-6</v>
      </c>
      <c r="V348" s="60">
        <f t="shared" si="882"/>
        <v>2.6930604727074287E-6</v>
      </c>
      <c r="W348" s="60">
        <f t="shared" si="883"/>
        <v>2.1730495576492434E-6</v>
      </c>
      <c r="X348" s="60">
        <f t="shared" si="772"/>
        <v>1.6797104731034542E-6</v>
      </c>
      <c r="Y348" s="60">
        <f t="shared" si="773"/>
        <v>8.03181834029915E-6</v>
      </c>
      <c r="Z348" s="57">
        <f t="shared" si="884"/>
        <v>5.2748038997472705E-8</v>
      </c>
      <c r="AA348" s="57">
        <f t="shared" si="885"/>
        <v>9.9412909582534064E-8</v>
      </c>
      <c r="AB348" s="57">
        <f t="shared" si="886"/>
        <v>8.4570323940686974E-8</v>
      </c>
      <c r="AC348" s="57">
        <f t="shared" si="887"/>
        <v>6.8240392999718656E-8</v>
      </c>
      <c r="AD348" s="57">
        <f t="shared" si="774"/>
        <v>5.2748038997472705E-8</v>
      </c>
      <c r="AE348" s="57">
        <f t="shared" si="775"/>
        <v>2.5222362652293971E-7</v>
      </c>
    </row>
    <row r="349" spans="1:31">
      <c r="A349" s="4"/>
      <c r="B349" s="107" t="s">
        <v>37</v>
      </c>
      <c r="C349" s="57">
        <f>'Ind dose in plume'!C48+'Ind dose in plume'!H48+'Ind dose deposit'!C48+'Ind dose food'!W349</f>
        <v>7.5113005793332961E-16</v>
      </c>
      <c r="D349" s="57">
        <f>'Ind dose in plume'!D48+'Ind dose in plume'!I48+'Ind dose deposit'!D48+'Ind dose food'!X349</f>
        <v>2.8557168328386892E-17</v>
      </c>
      <c r="E349" s="57">
        <f>'Ind dose in plume'!E48+'Ind dose in plume'!J48+'Ind dose deposit'!E48+'Ind dose food'!Y349</f>
        <v>2.2425408657523378E-18</v>
      </c>
      <c r="F349" s="57">
        <f>'Ind dose in plume'!F48+'Ind dose in plume'!K48+'Ind dose deposit'!F48+'Ind dose food'!Z349</f>
        <v>6.1047172489227384E-19</v>
      </c>
      <c r="G349" s="57">
        <f>'Ind dose in plume'!G48+'Ind dose in plume'!L48+'Ind dose deposit'!G48+'Ind dose food'!AA349</f>
        <v>2.9555637354125878E-19</v>
      </c>
      <c r="H349" s="60">
        <f t="shared" si="872"/>
        <v>1.3126334310981003E-10</v>
      </c>
      <c r="I349" s="60">
        <f t="shared" si="873"/>
        <v>1.605564107416241E-10</v>
      </c>
      <c r="J349" s="60">
        <f t="shared" si="874"/>
        <v>9.0608960344740269E-11</v>
      </c>
      <c r="K349" s="60">
        <f t="shared" si="875"/>
        <v>4.475797658930737E-11</v>
      </c>
      <c r="L349" s="60">
        <f t="shared" si="768"/>
        <v>1.3126334310981003E-10</v>
      </c>
      <c r="M349" s="60">
        <f t="shared" si="769"/>
        <v>2.9592334767567173E-10</v>
      </c>
      <c r="N349" s="57">
        <f t="shared" si="876"/>
        <v>1.5972210338014284E-10</v>
      </c>
      <c r="O349" s="57">
        <f t="shared" si="877"/>
        <v>1.4709421133578977E-10</v>
      </c>
      <c r="P349" s="57">
        <f t="shared" si="878"/>
        <v>8.2883430525016386E-11</v>
      </c>
      <c r="Q349" s="57">
        <f t="shared" si="879"/>
        <v>5.8878764080203269E-11</v>
      </c>
      <c r="R349" s="57">
        <f t="shared" si="770"/>
        <v>1.5972210338014284E-10</v>
      </c>
      <c r="S349" s="57">
        <f t="shared" si="771"/>
        <v>2.8885640594100944E-10</v>
      </c>
      <c r="T349" s="60">
        <f t="shared" si="880"/>
        <v>1.4284437065727575E-10</v>
      </c>
      <c r="U349" s="60">
        <f t="shared" si="881"/>
        <v>2.6921521206136453E-10</v>
      </c>
      <c r="V349" s="60">
        <f t="shared" si="882"/>
        <v>2.2902073573139237E-10</v>
      </c>
      <c r="W349" s="60">
        <f t="shared" si="883"/>
        <v>1.8479845273332382E-10</v>
      </c>
      <c r="X349" s="60">
        <f t="shared" si="772"/>
        <v>1.4284437065727575E-10</v>
      </c>
      <c r="Y349" s="60">
        <f t="shared" si="773"/>
        <v>6.8303440052608069E-10</v>
      </c>
      <c r="Z349" s="57">
        <f t="shared" si="884"/>
        <v>4.4857495113893691E-12</v>
      </c>
      <c r="AA349" s="57">
        <f t="shared" si="885"/>
        <v>8.4541798910669258E-12</v>
      </c>
      <c r="AB349" s="57">
        <f t="shared" si="886"/>
        <v>7.1919505730469626E-12</v>
      </c>
      <c r="AC349" s="57">
        <f t="shared" si="887"/>
        <v>5.8032358239928711E-12</v>
      </c>
      <c r="AD349" s="57">
        <f t="shared" si="774"/>
        <v>4.4857495113893691E-12</v>
      </c>
      <c r="AE349" s="57">
        <f t="shared" si="775"/>
        <v>2.1449366288106759E-11</v>
      </c>
    </row>
    <row r="350" spans="1:31">
      <c r="A350" s="4" t="s">
        <v>15</v>
      </c>
      <c r="B350" s="107"/>
      <c r="C350" s="57">
        <f>'Ind dose in plume'!C49+'Ind dose in plume'!H49+'Ind dose deposit'!C49+'Ind dose food'!W350</f>
        <v>1.9863776864262117E-8</v>
      </c>
      <c r="D350" s="57">
        <f>'Ind dose in plume'!D49+'Ind dose in plume'!I49+'Ind dose deposit'!D49+'Ind dose food'!X350</f>
        <v>7.7612465744158897E-10</v>
      </c>
      <c r="E350" s="57">
        <f>'Ind dose in plume'!E49+'Ind dose in plume'!J49+'Ind dose deposit'!E49+'Ind dose food'!Y350</f>
        <v>6.094760665727475E-11</v>
      </c>
      <c r="F350" s="57">
        <f>'Ind dose in plume'!F49+'Ind dose in plume'!K49+'Ind dose deposit'!F49+'Ind dose food'!Z350</f>
        <v>1.6591351126001346E-11</v>
      </c>
      <c r="G350" s="57">
        <f>'Ind dose in plume'!G49+'Ind dose in plume'!L49+'Ind dose deposit'!G49+'Ind dose food'!AA350</f>
        <v>8.0326053629087078E-12</v>
      </c>
      <c r="H350" s="60">
        <f t="shared" si="872"/>
        <v>3.5674656546556055E-3</v>
      </c>
      <c r="I350" s="60">
        <f t="shared" si="873"/>
        <v>4.3635900320155166E-3</v>
      </c>
      <c r="J350" s="60">
        <f t="shared" si="874"/>
        <v>2.4625629901316071E-3</v>
      </c>
      <c r="K350" s="60">
        <f t="shared" si="875"/>
        <v>1.2164283871686646E-3</v>
      </c>
      <c r="L350" s="60">
        <f t="shared" si="768"/>
        <v>3.5674656546556055E-3</v>
      </c>
      <c r="M350" s="60">
        <f t="shared" si="769"/>
        <v>8.0425814093157896E-3</v>
      </c>
      <c r="N350" s="57">
        <f t="shared" si="876"/>
        <v>4.340915785005838E-3</v>
      </c>
      <c r="O350" s="57">
        <f t="shared" si="877"/>
        <v>3.9977153910406562E-3</v>
      </c>
      <c r="P350" s="57">
        <f t="shared" si="878"/>
        <v>2.2525991660150169E-3</v>
      </c>
      <c r="Q350" s="57">
        <f t="shared" si="879"/>
        <v>1.6002019189955143E-3</v>
      </c>
      <c r="R350" s="57">
        <f t="shared" si="770"/>
        <v>4.340915785005838E-3</v>
      </c>
      <c r="S350" s="57">
        <f t="shared" si="771"/>
        <v>7.8505164760511881E-3</v>
      </c>
      <c r="T350" s="60">
        <f t="shared" si="880"/>
        <v>3.8822139845578986E-3</v>
      </c>
      <c r="U350" s="60">
        <f t="shared" si="881"/>
        <v>7.3167107460341491E-3</v>
      </c>
      <c r="V350" s="60">
        <f t="shared" si="882"/>
        <v>6.2243070181918977E-3</v>
      </c>
      <c r="W350" s="60">
        <f t="shared" si="883"/>
        <v>5.0224362435402148E-3</v>
      </c>
      <c r="X350" s="60">
        <f t="shared" si="772"/>
        <v>3.8822139845578986E-3</v>
      </c>
      <c r="Y350" s="60">
        <f t="shared" si="773"/>
        <v>1.856345400776626E-2</v>
      </c>
      <c r="Z350" s="57">
        <f t="shared" si="884"/>
        <v>1.2191337610441955E-4</v>
      </c>
      <c r="AA350" s="57">
        <f t="shared" si="885"/>
        <v>2.2976706399404967E-4</v>
      </c>
      <c r="AB350" s="57">
        <f t="shared" si="886"/>
        <v>1.9546225053965462E-4</v>
      </c>
      <c r="AC350" s="57">
        <f t="shared" si="887"/>
        <v>1.5771983748312483E-4</v>
      </c>
      <c r="AD350" s="57">
        <f t="shared" si="774"/>
        <v>1.2191337610441955E-4</v>
      </c>
      <c r="AE350" s="57">
        <f t="shared" si="775"/>
        <v>5.8294915201682906E-4</v>
      </c>
    </row>
    <row r="351" spans="1:31">
      <c r="A351" s="4" t="s">
        <v>22</v>
      </c>
      <c r="B351" s="107"/>
      <c r="C351" s="57">
        <f>'Ind dose in plume'!C50+'Ind dose in plume'!H50+'Ind dose deposit'!C50+'Ind dose food'!W351</f>
        <v>1.9863754145406539E-8</v>
      </c>
      <c r="D351" s="57">
        <f>'Ind dose in plume'!D50+'Ind dose in plume'!I50+'Ind dose deposit'!D50+'Ind dose food'!X351</f>
        <v>7.7612341323363761E-10</v>
      </c>
      <c r="E351" s="57">
        <f>'Ind dose in plume'!E50+'Ind dose in plume'!J50+'Ind dose deposit'!E50+'Ind dose food'!Y351</f>
        <v>6.0947490294498262E-11</v>
      </c>
      <c r="F351" s="57">
        <f>'Ind dose in plume'!F50+'Ind dose in plume'!K50+'Ind dose deposit'!F50+'Ind dose food'!Z351</f>
        <v>1.6591310307167696E-11</v>
      </c>
      <c r="G351" s="57">
        <f>'Ind dose in plume'!G50+'Ind dose in plume'!L50+'Ind dose deposit'!G50+'Ind dose food'!AA351</f>
        <v>8.0325806827824251E-12</v>
      </c>
      <c r="H351" s="60">
        <f t="shared" si="872"/>
        <v>3.5674599356398632E-3</v>
      </c>
      <c r="I351" s="60">
        <f t="shared" si="873"/>
        <v>4.3635817009344555E-3</v>
      </c>
      <c r="J351" s="60">
        <f t="shared" si="874"/>
        <v>2.4625569316166448E-3</v>
      </c>
      <c r="K351" s="60">
        <f t="shared" si="875"/>
        <v>1.2164246497005763E-3</v>
      </c>
      <c r="L351" s="60">
        <f t="shared" si="768"/>
        <v>3.5674599356398632E-3</v>
      </c>
      <c r="M351" s="60">
        <f t="shared" si="769"/>
        <v>8.0425632822516777E-3</v>
      </c>
      <c r="N351" s="57">
        <f t="shared" si="876"/>
        <v>4.3409088260696876E-3</v>
      </c>
      <c r="O351" s="57">
        <f t="shared" si="877"/>
        <v>3.9977077584970998E-3</v>
      </c>
      <c r="P351" s="57">
        <f t="shared" si="878"/>
        <v>2.2525936240630723E-3</v>
      </c>
      <c r="Q351" s="57">
        <f t="shared" si="879"/>
        <v>1.6001970023858149E-3</v>
      </c>
      <c r="R351" s="57">
        <f t="shared" si="770"/>
        <v>4.3409088260696876E-3</v>
      </c>
      <c r="S351" s="57">
        <f t="shared" si="771"/>
        <v>7.8504983849459874E-3</v>
      </c>
      <c r="T351" s="60">
        <f t="shared" si="880"/>
        <v>3.8822077609680893E-3</v>
      </c>
      <c r="U351" s="60">
        <f t="shared" si="881"/>
        <v>7.3166967767772113E-3</v>
      </c>
      <c r="V351" s="60">
        <f t="shared" si="882"/>
        <v>6.2242917048547959E-3</v>
      </c>
      <c r="W351" s="60">
        <f t="shared" si="883"/>
        <v>5.02242081213843E-3</v>
      </c>
      <c r="X351" s="60">
        <f t="shared" si="772"/>
        <v>3.8822077609680893E-3</v>
      </c>
      <c r="Y351" s="60">
        <f t="shared" si="773"/>
        <v>1.8563409293770438E-2</v>
      </c>
      <c r="Z351" s="57">
        <f t="shared" si="884"/>
        <v>1.2191318066469156E-4</v>
      </c>
      <c r="AA351" s="57">
        <f t="shared" si="885"/>
        <v>2.2976662531671714E-4</v>
      </c>
      <c r="AB351" s="57">
        <f t="shared" si="886"/>
        <v>1.9546176965409991E-4</v>
      </c>
      <c r="AC351" s="57">
        <f t="shared" si="887"/>
        <v>1.5771935288997845E-4</v>
      </c>
      <c r="AD351" s="57">
        <f t="shared" si="774"/>
        <v>1.2191318066469156E-4</v>
      </c>
      <c r="AE351" s="57">
        <f t="shared" si="775"/>
        <v>5.8294774786079554E-4</v>
      </c>
    </row>
    <row r="352" spans="1:31">
      <c r="A352" s="4" t="s">
        <v>8</v>
      </c>
      <c r="B352" s="107"/>
      <c r="C352" s="57">
        <f>'Ind dose in plume'!C51+'Ind dose in plume'!H51+'Ind dose deposit'!C51+'Ind dose food'!W352</f>
        <v>1.6692738955531755E-8</v>
      </c>
      <c r="D352" s="57">
        <f>'Ind dose in plume'!D51+'Ind dose in plume'!I51+'Ind dose deposit'!D51+'Ind dose food'!X352</f>
        <v>6.5217681697046136E-10</v>
      </c>
      <c r="E352" s="57">
        <f>'Ind dose in plume'!E51+'Ind dose in plume'!J51+'Ind dose deposit'!E51+'Ind dose food'!Y352</f>
        <v>5.1213896623616385E-11</v>
      </c>
      <c r="F352" s="57">
        <f>'Ind dose in plume'!F51+'Ind dose in plume'!K51+'Ind dose deposit'!F51+'Ind dose food'!Z352</f>
        <v>1.3941452995471964E-11</v>
      </c>
      <c r="G352" s="57">
        <f>'Ind dose in plume'!G51+'Ind dose in plume'!L51+'Ind dose deposit'!G51+'Ind dose food'!AA352</f>
        <v>6.7495884488847344E-12</v>
      </c>
      <c r="H352" s="60">
        <f t="shared" si="872"/>
        <v>2.9977380218458487E-3</v>
      </c>
      <c r="I352" s="60">
        <f t="shared" si="873"/>
        <v>3.6666976943681398E-3</v>
      </c>
      <c r="J352" s="60">
        <f t="shared" si="874"/>
        <v>2.0692531858665401E-3</v>
      </c>
      <c r="K352" s="60">
        <f t="shared" si="875"/>
        <v>1.0221329967038265E-3</v>
      </c>
      <c r="L352" s="60">
        <f t="shared" si="768"/>
        <v>2.9977380218458487E-3</v>
      </c>
      <c r="M352" s="60">
        <f t="shared" si="769"/>
        <v>6.7580838769385069E-3</v>
      </c>
      <c r="N352" s="57">
        <f t="shared" si="876"/>
        <v>3.647667436226252E-3</v>
      </c>
      <c r="O352" s="57">
        <f t="shared" si="877"/>
        <v>3.3592554982297832E-3</v>
      </c>
      <c r="P352" s="57">
        <f t="shared" si="878"/>
        <v>1.8928238666121495E-3</v>
      </c>
      <c r="Q352" s="57">
        <f t="shared" si="879"/>
        <v>1.3446078700951191E-3</v>
      </c>
      <c r="R352" s="57">
        <f t="shared" si="770"/>
        <v>3.647667436226252E-3</v>
      </c>
      <c r="S352" s="57">
        <f t="shared" si="771"/>
        <v>6.5966872349370511E-3</v>
      </c>
      <c r="T352" s="60">
        <f t="shared" si="880"/>
        <v>3.2622207463338217E-3</v>
      </c>
      <c r="U352" s="60">
        <f t="shared" si="881"/>
        <v>6.1481867512769598E-3</v>
      </c>
      <c r="V352" s="60">
        <f t="shared" si="882"/>
        <v>5.2301878891295762E-3</v>
      </c>
      <c r="W352" s="60">
        <f t="shared" si="883"/>
        <v>4.2202219732084137E-3</v>
      </c>
      <c r="X352" s="60">
        <f t="shared" si="772"/>
        <v>3.2622207463338217E-3</v>
      </c>
      <c r="Y352" s="60">
        <f t="shared" si="773"/>
        <v>1.559859661361495E-2</v>
      </c>
      <c r="Z352" s="57">
        <f t="shared" si="884"/>
        <v>1.0244369485179884E-4</v>
      </c>
      <c r="AA352" s="57">
        <f t="shared" si="885"/>
        <v>1.9307184167335241E-4</v>
      </c>
      <c r="AB352" s="57">
        <f t="shared" si="886"/>
        <v>1.6424387366603303E-4</v>
      </c>
      <c r="AC352" s="57">
        <f t="shared" si="887"/>
        <v>1.3252785928606755E-4</v>
      </c>
      <c r="AD352" s="57">
        <f t="shared" si="774"/>
        <v>1.0244369485179884E-4</v>
      </c>
      <c r="AE352" s="57">
        <f t="shared" si="775"/>
        <v>4.8984357462545302E-4</v>
      </c>
    </row>
  </sheetData>
  <mergeCells count="72">
    <mergeCell ref="H104:M104"/>
    <mergeCell ref="N104:S104"/>
    <mergeCell ref="H5:M5"/>
    <mergeCell ref="N5:S5"/>
    <mergeCell ref="N55:S55"/>
    <mergeCell ref="H55:M55"/>
    <mergeCell ref="T54:Y54"/>
    <mergeCell ref="N4:S4"/>
    <mergeCell ref="H4:M4"/>
    <mergeCell ref="H54:M54"/>
    <mergeCell ref="N54:S54"/>
    <mergeCell ref="T4:Y4"/>
    <mergeCell ref="A155:A156"/>
    <mergeCell ref="C4:G4"/>
    <mergeCell ref="C54:G54"/>
    <mergeCell ref="C104:G104"/>
    <mergeCell ref="C154:G154"/>
    <mergeCell ref="C5:G5"/>
    <mergeCell ref="C105:G105"/>
    <mergeCell ref="C55:G55"/>
    <mergeCell ref="A105:A106"/>
    <mergeCell ref="B105:B106"/>
    <mergeCell ref="A5:A6"/>
    <mergeCell ref="B5:B6"/>
    <mergeCell ref="A55:A56"/>
    <mergeCell ref="B55:B56"/>
    <mergeCell ref="A255:A256"/>
    <mergeCell ref="B255:B256"/>
    <mergeCell ref="H205:M205"/>
    <mergeCell ref="N205:S205"/>
    <mergeCell ref="H204:M204"/>
    <mergeCell ref="N204:S204"/>
    <mergeCell ref="H254:M254"/>
    <mergeCell ref="N254:S254"/>
    <mergeCell ref="C255:G255"/>
    <mergeCell ref="A205:A206"/>
    <mergeCell ref="B205:B206"/>
    <mergeCell ref="C204:G204"/>
    <mergeCell ref="B155:B156"/>
    <mergeCell ref="C155:G155"/>
    <mergeCell ref="N155:S155"/>
    <mergeCell ref="H155:M155"/>
    <mergeCell ref="C254:G254"/>
    <mergeCell ref="C205:G205"/>
    <mergeCell ref="T5:Y5"/>
    <mergeCell ref="N255:S255"/>
    <mergeCell ref="H255:M255"/>
    <mergeCell ref="T55:Z55"/>
    <mergeCell ref="T105:Z105"/>
    <mergeCell ref="T155:Z155"/>
    <mergeCell ref="T205:Z205"/>
    <mergeCell ref="T255:Z255"/>
    <mergeCell ref="H105:M105"/>
    <mergeCell ref="N105:S105"/>
    <mergeCell ref="H154:M154"/>
    <mergeCell ref="N154:S154"/>
    <mergeCell ref="T204:Y204"/>
    <mergeCell ref="T254:Y254"/>
    <mergeCell ref="T154:Y154"/>
    <mergeCell ref="T104:Y104"/>
    <mergeCell ref="T305:Y305"/>
    <mergeCell ref="Z304:AE304"/>
    <mergeCell ref="Z305:AE305"/>
    <mergeCell ref="A305:A306"/>
    <mergeCell ref="B305:B306"/>
    <mergeCell ref="C305:G305"/>
    <mergeCell ref="H305:M305"/>
    <mergeCell ref="N305:S305"/>
    <mergeCell ref="C304:G304"/>
    <mergeCell ref="H304:M304"/>
    <mergeCell ref="N304:S304"/>
    <mergeCell ref="T304:Y304"/>
  </mergeCells>
  <hyperlinks>
    <hyperlink ref="A2" location="Status!A1" display="Back to Status tab"/>
  </hyperlinks>
  <pageMargins left="0.25" right="0.25" top="0.75" bottom="0.75" header="0.3" footer="0.3"/>
  <pageSetup paperSize="9" scale="81" fitToWidth="2" fitToHeight="7" orientation="landscape" r:id="rId1"/>
  <headerFooter>
    <oddHeader>&amp;CANNEX A: METHODOLOGY FOR ESTIMATING PUBLIC EXPOSURES DUE TO RADIOACTIVE DISCHARGES</oddHeader>
    <oddFooter>&amp;L&amp;F#&amp;A&amp;CPage &amp;P of &amp;N&amp;RUNSCEAR 2016 Report</oddFooter>
  </headerFooter>
  <rowBreaks count="6" manualBreakCount="6">
    <brk id="52" max="16383" man="1"/>
    <brk id="102" max="16383" man="1"/>
    <brk id="152" max="16383" man="1"/>
    <brk id="203" max="16383" man="1"/>
    <brk id="253" max="16383" man="1"/>
    <brk id="303" max="16383" man="1"/>
  </rowBreaks>
  <colBreaks count="1" manualBreakCount="1">
    <brk id="19"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2</DocSecurity>
  <ScaleCrop>false</ScaleCrop>
  <HeadingPairs>
    <vt:vector size="4" baseType="variant">
      <vt:variant>
        <vt:lpstr>Worksheets</vt:lpstr>
      </vt:variant>
      <vt:variant>
        <vt:i4>9</vt:i4>
      </vt:variant>
      <vt:variant>
        <vt:lpstr>Named Ranges</vt:lpstr>
      </vt:variant>
      <vt:variant>
        <vt:i4>68</vt:i4>
      </vt:variant>
    </vt:vector>
  </HeadingPairs>
  <TitlesOfParts>
    <vt:vector size="77" baseType="lpstr">
      <vt:lpstr>TITLE PAGE</vt:lpstr>
      <vt:lpstr>Status</vt:lpstr>
      <vt:lpstr>Radionuclides</vt:lpstr>
      <vt:lpstr>Other parameters</vt:lpstr>
      <vt:lpstr>Concentrations</vt:lpstr>
      <vt:lpstr>Ind dose in plume</vt:lpstr>
      <vt:lpstr>Ind dose deposit</vt:lpstr>
      <vt:lpstr>Ind dose food</vt:lpstr>
      <vt:lpstr>Total doses</vt:lpstr>
      <vt:lpstr>Conc_Home</vt:lpstr>
      <vt:lpstr>Doses_home</vt:lpstr>
      <vt:lpstr>Ind_dep_home</vt:lpstr>
      <vt:lpstr>Ind_food_home</vt:lpstr>
      <vt:lpstr>Ind_plume_home</vt:lpstr>
      <vt:lpstr>Nuke_home</vt:lpstr>
      <vt:lpstr>Other_area_x1x2</vt:lpstr>
      <vt:lpstr>Other_area_x2x3</vt:lpstr>
      <vt:lpstr>Other_area_x3x4</vt:lpstr>
      <vt:lpstr>Other_area_x4x5</vt:lpstr>
      <vt:lpstr>Other_CR_sa</vt:lpstr>
      <vt:lpstr>Other_CRa_HTO_meat</vt:lpstr>
      <vt:lpstr>Other_CRa_HTO_milk</vt:lpstr>
      <vt:lpstr>Other_CRa_OBT_meat</vt:lpstr>
      <vt:lpstr>Other_CRa_OBT_milk</vt:lpstr>
      <vt:lpstr>Other_D_1</vt:lpstr>
      <vt:lpstr>Other_DC_Rn222</vt:lpstr>
      <vt:lpstr>Other_EF_Rn222_in</vt:lpstr>
      <vt:lpstr>Other_EF_Rn222_out</vt:lpstr>
      <vt:lpstr>Other_f_c</vt:lpstr>
      <vt:lpstr>Other_F_local</vt:lpstr>
      <vt:lpstr>Other_F_local_coll</vt:lpstr>
      <vt:lpstr>Other_food_cons</vt:lpstr>
      <vt:lpstr>Other_gamma</vt:lpstr>
      <vt:lpstr>Other_H_a</vt:lpstr>
      <vt:lpstr>Other_h_per_d</vt:lpstr>
      <vt:lpstr>Other_home</vt:lpstr>
      <vt:lpstr>Other_I_inh</vt:lpstr>
      <vt:lpstr>Other_L_cloud</vt:lpstr>
      <vt:lpstr>Other_L_deposit</vt:lpstr>
      <vt:lpstr>Other_O_ann_h</vt:lpstr>
      <vt:lpstr>Other_O_ann_s</vt:lpstr>
      <vt:lpstr>Other_O_out</vt:lpstr>
      <vt:lpstr>Other_O_Rn222_in</vt:lpstr>
      <vt:lpstr>Other_O_Rn222_out</vt:lpstr>
      <vt:lpstr>Other_pop_coastal</vt:lpstr>
      <vt:lpstr>Other_pop_generic</vt:lpstr>
      <vt:lpstr>Other_pop_inland</vt:lpstr>
      <vt:lpstr>Other_pop_remote</vt:lpstr>
      <vt:lpstr>Other_Q</vt:lpstr>
      <vt:lpstr>Other_RH</vt:lpstr>
      <vt:lpstr>Other_Rp</vt:lpstr>
      <vt:lpstr>Other_S_air</vt:lpstr>
      <vt:lpstr>Other_Sa_meat</vt:lpstr>
      <vt:lpstr>Other_Sa_milk</vt:lpstr>
      <vt:lpstr>Other_Sp_cereal</vt:lpstr>
      <vt:lpstr>Other_Sp_pasture</vt:lpstr>
      <vt:lpstr>Other_Sp_vegetables</vt:lpstr>
      <vt:lpstr>Other_t_discharge</vt:lpstr>
      <vt:lpstr>Other_ua_km</vt:lpstr>
      <vt:lpstr>Other_ua_m</vt:lpstr>
      <vt:lpstr>Other_WCp_cereal</vt:lpstr>
      <vt:lpstr>Other_WCp_pasture</vt:lpstr>
      <vt:lpstr>Other_WCp_veg</vt:lpstr>
      <vt:lpstr>Other_WEQ_cereal</vt:lpstr>
      <vt:lpstr>Other_WEQ_pasture</vt:lpstr>
      <vt:lpstr>Other_WEQ_veg</vt:lpstr>
      <vt:lpstr>Other_x_1</vt:lpstr>
      <vt:lpstr>Other_x_2</vt:lpstr>
      <vt:lpstr>Other_x_3</vt:lpstr>
      <vt:lpstr>Other_x_4</vt:lpstr>
      <vt:lpstr>Other_x_typical</vt:lpstr>
      <vt:lpstr>Other_yield_Ba137m</vt:lpstr>
      <vt:lpstr>'Ind dose food'!Print_Titles</vt:lpstr>
      <vt:lpstr>Radionuclides!Print_Titles</vt:lpstr>
      <vt:lpstr>'Total doses'!Print_Titles</vt:lpstr>
      <vt:lpstr>Radionuclide_specific</vt:lpstr>
      <vt:lpstr>Status_home</vt:lpstr>
    </vt:vector>
  </TitlesOfParts>
  <Manager>Malcolm Crick</Manager>
  <Company>United Nations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Methodology for estimating public exposures due to radioactive discharges</dc:title>
  <dc:creator>Tracey Anderson</dc:creator>
  <cp:keywords>UNSCEAR 2016 Report, Annex A</cp:keywords>
  <cp:lastModifiedBy>Crick</cp:lastModifiedBy>
  <cp:lastPrinted>2018-05-31T03:51:02Z</cp:lastPrinted>
  <dcterms:created xsi:type="dcterms:W3CDTF">2011-09-16T08:03:23Z</dcterms:created>
  <dcterms:modified xsi:type="dcterms:W3CDTF">2018-05-31T05:26:09Z</dcterms:modified>
  <cp:category>Attachment 5 Workbook: Atmospheric</cp:category>
  <cp:contentStatus>Published May 2018</cp:contentStatus>
</cp:coreProperties>
</file>